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460" tabRatio="894" activeTab="3"/>
  </bookViews>
  <sheets>
    <sheet name="1.Front Page" sheetId="19" r:id="rId1"/>
    <sheet name="Lookup" sheetId="48" state="hidden" r:id="rId2"/>
    <sheet name="2.Guidance Notes" sheetId="40" r:id="rId3"/>
    <sheet name="3.Summary" sheetId="46" r:id="rId4"/>
    <sheet name="4. Performance Plan OP" sheetId="53" r:id="rId5"/>
    <sheet name="5. Performance Plan TTG" sheetId="54" r:id="rId6"/>
    <sheet name="6. Radiology" sheetId="55" r:id="rId7"/>
    <sheet name="7. Endoscopy" sheetId="56" r:id="rId8"/>
    <sheet name="8. Cancer" sheetId="39" r:id="rId9"/>
    <sheet name="9. Action Plan &amp; Costs" sheetId="52" r:id="rId10"/>
    <sheet name="10.Additional Notes" sheetId="51" r:id="rId11"/>
  </sheets>
  <definedNames>
    <definedName name="_xlnm._FilterDatabase" localSheetId="4" hidden="1">'4. Performance Plan OP'!$D$12:$U$844</definedName>
    <definedName name="_xlnm._FilterDatabase" localSheetId="5" hidden="1">'5. Performance Plan TTG'!$C$12:$U$756</definedName>
    <definedName name="_xlnm._FilterDatabase" localSheetId="6" hidden="1">'6. Radiology'!$C$12:$U$129</definedName>
    <definedName name="_xlnm._FilterDatabase" localSheetId="7" hidden="1">'7. Endoscopy'!$C$12:$U$129</definedName>
    <definedName name="_xlnm._FilterDatabase" localSheetId="8" hidden="1">'8. Cancer'!$C$12:$U$584</definedName>
    <definedName name="_xlnm._FilterDatabase" localSheetId="9" hidden="1">'9. Action Plan &amp; Costs'!$B$11:$AC$148</definedName>
    <definedName name="_xlnm._FilterDatabase" localSheetId="1" hidden="1">Lookup!#REF!</definedName>
    <definedName name="Activity_Type" localSheetId="6">Lookup!$G$2:$G$3</definedName>
    <definedName name="Activity_Type" localSheetId="7">Lookup!$G$2:$G$3</definedName>
    <definedName name="Activity_Type">Lookup!$G$2:$G$3</definedName>
    <definedName name="Cancer_Specialties" localSheetId="6">Lookup!$E$2:$E$12</definedName>
    <definedName name="Cancer_Specialties" localSheetId="7">Lookup!$E$2:$E$12</definedName>
    <definedName name="Cancer_Specialties">Lookup!$E$2:$E$12</definedName>
    <definedName name="_xlnm.Extract" localSheetId="1">Lookup!$E$1</definedName>
    <definedName name="HB_Name" localSheetId="6">'1.Front Page'!$B$5</definedName>
    <definedName name="HB_Name" localSheetId="7">'1.Front Page'!$B$5</definedName>
    <definedName name="HB_Name">'1.Front Page'!$B$5</definedName>
    <definedName name="OP_Specialties" localSheetId="6">Lookup!$A$2:$A$35</definedName>
    <definedName name="OP_Specialties" localSheetId="7">Lookup!$A$2:$A$35</definedName>
    <definedName name="OP_Specialties">Lookup!$A$2:$A$35</definedName>
    <definedName name="PLAN_CANCER">'9. Action Plan &amp; Costs'!$F$127:$AA$143</definedName>
    <definedName name="PLAN_ENDO">'9. Action Plan &amp; Costs'!$F$117:$AA$125</definedName>
    <definedName name="PLAN_OP">'9. Action Plan &amp; Costs'!$F$14:$Y$77</definedName>
    <definedName name="PLAN_RAD">'9. Action Plan &amp; Costs'!F+'9. Action Plan &amp; Costs'!$F$106:$AA$115</definedName>
    <definedName name="PLAN_TTG">'9. Action Plan &amp; Costs'!$F$80:$AA$104</definedName>
    <definedName name="_xlnm.Print_Titles" localSheetId="10">'10.Additional Notes'!$1:$9</definedName>
    <definedName name="_xlnm.Print_Titles" localSheetId="8">'8. Cancer'!$1:$12</definedName>
    <definedName name="Specialties">Lookup!$A$2:$A$27</definedName>
    <definedName name="TTG_Specialties">Lookup!$C$2:$C$17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75" i="52" l="1"/>
  <c r="H38" i="46"/>
  <c r="G38" i="46"/>
  <c r="Q36" i="54"/>
  <c r="P36" i="54"/>
  <c r="O36" i="54"/>
  <c r="N36" i="54"/>
  <c r="M36" i="54"/>
  <c r="L36" i="54"/>
  <c r="K36" i="54"/>
  <c r="J36" i="54"/>
  <c r="Q34" i="54"/>
  <c r="P34" i="54"/>
  <c r="O34" i="54"/>
  <c r="N34" i="54"/>
  <c r="M34" i="54"/>
  <c r="L34" i="54"/>
  <c r="K34" i="54"/>
  <c r="J34" i="54"/>
  <c r="Q26" i="54"/>
  <c r="P26" i="54"/>
  <c r="O26" i="54"/>
  <c r="N26" i="54"/>
  <c r="M26" i="54"/>
  <c r="L26" i="54"/>
  <c r="K26" i="54"/>
  <c r="J26" i="54"/>
  <c r="Q25" i="54"/>
  <c r="Q27" i="54" s="1"/>
  <c r="P25" i="54"/>
  <c r="P27" i="54" s="1"/>
  <c r="O25" i="54"/>
  <c r="O27" i="54" s="1"/>
  <c r="N25" i="54"/>
  <c r="N27" i="54" s="1"/>
  <c r="M25" i="54"/>
  <c r="M27" i="54" s="1"/>
  <c r="L25" i="54"/>
  <c r="L27" i="54" s="1"/>
  <c r="K25" i="54"/>
  <c r="K27" i="54" s="1"/>
  <c r="J25" i="54"/>
  <c r="J27" i="54" s="1"/>
  <c r="Q21" i="54"/>
  <c r="P21" i="54"/>
  <c r="O21" i="54"/>
  <c r="N21" i="54"/>
  <c r="M21" i="54"/>
  <c r="L21" i="54"/>
  <c r="K21" i="54"/>
  <c r="J21" i="54"/>
  <c r="Q20" i="54"/>
  <c r="P20" i="54"/>
  <c r="O20" i="54"/>
  <c r="N20" i="54"/>
  <c r="M20" i="54"/>
  <c r="L20" i="54"/>
  <c r="K20" i="54"/>
  <c r="J20" i="54"/>
  <c r="Q19" i="54"/>
  <c r="Q22" i="54" s="1"/>
  <c r="P19" i="54"/>
  <c r="P22" i="54" s="1"/>
  <c r="O19" i="54"/>
  <c r="O22" i="54" s="1"/>
  <c r="N19" i="54"/>
  <c r="N22" i="54" s="1"/>
  <c r="M19" i="54"/>
  <c r="M22" i="54" s="1"/>
  <c r="L19" i="54"/>
  <c r="L22" i="54" s="1"/>
  <c r="K19" i="54"/>
  <c r="K22" i="54" s="1"/>
  <c r="J19" i="54"/>
  <c r="J22" i="54" s="1"/>
  <c r="Q35" i="53"/>
  <c r="P35" i="53"/>
  <c r="O35" i="53"/>
  <c r="N35" i="53"/>
  <c r="Q33" i="53"/>
  <c r="P33" i="53"/>
  <c r="O33" i="53"/>
  <c r="N33" i="53"/>
  <c r="Q25" i="53"/>
  <c r="P25" i="53"/>
  <c r="O25" i="53"/>
  <c r="N25" i="53"/>
  <c r="Q24" i="53"/>
  <c r="Q26" i="53" s="1"/>
  <c r="P24" i="53"/>
  <c r="P26" i="53" s="1"/>
  <c r="O24" i="53"/>
  <c r="O26" i="53" s="1"/>
  <c r="N24" i="53"/>
  <c r="N26" i="53" s="1"/>
  <c r="Q20" i="53"/>
  <c r="P20" i="53"/>
  <c r="O20" i="53"/>
  <c r="N20" i="53"/>
  <c r="Q19" i="53"/>
  <c r="Q21" i="53" s="1"/>
  <c r="P19" i="53"/>
  <c r="P21" i="53" s="1"/>
  <c r="O19" i="53"/>
  <c r="O21" i="53" s="1"/>
  <c r="N19" i="53"/>
  <c r="N21" i="53" s="1"/>
  <c r="M35" i="53"/>
  <c r="L35" i="53"/>
  <c r="K35" i="53"/>
  <c r="J35" i="53"/>
  <c r="M33" i="53"/>
  <c r="L33" i="53"/>
  <c r="K33" i="53"/>
  <c r="J33" i="53"/>
  <c r="M25" i="53"/>
  <c r="L25" i="53"/>
  <c r="K25" i="53"/>
  <c r="J25" i="53"/>
  <c r="M24" i="53"/>
  <c r="M26" i="53" s="1"/>
  <c r="L24" i="53"/>
  <c r="L26" i="53" s="1"/>
  <c r="K24" i="53"/>
  <c r="K26" i="53" s="1"/>
  <c r="J24" i="53"/>
  <c r="J26" i="53" s="1"/>
  <c r="M20" i="53"/>
  <c r="L20" i="53"/>
  <c r="K20" i="53"/>
  <c r="J20" i="53"/>
  <c r="M19" i="53"/>
  <c r="M21" i="53" s="1"/>
  <c r="L19" i="53"/>
  <c r="L21" i="53" s="1"/>
  <c r="K19" i="53"/>
  <c r="K21" i="53" s="1"/>
  <c r="J19" i="53"/>
  <c r="J21" i="53" s="1"/>
  <c r="J31" i="54" l="1"/>
  <c r="J30" i="54"/>
  <c r="N31" i="54"/>
  <c r="N30" i="54"/>
  <c r="M31" i="54"/>
  <c r="M30" i="54"/>
  <c r="Q31" i="54"/>
  <c r="Q30" i="54"/>
  <c r="L31" i="54"/>
  <c r="L30" i="54"/>
  <c r="P31" i="54"/>
  <c r="P30" i="54"/>
  <c r="K31" i="54"/>
  <c r="K30" i="54"/>
  <c r="O31" i="54"/>
  <c r="O30" i="54"/>
  <c r="Q30" i="53"/>
  <c r="Q29" i="53"/>
  <c r="P30" i="53"/>
  <c r="P29" i="53"/>
  <c r="O30" i="53"/>
  <c r="O29" i="53"/>
  <c r="N30" i="53"/>
  <c r="N29" i="53"/>
  <c r="L30" i="53"/>
  <c r="L29" i="53"/>
  <c r="K30" i="53"/>
  <c r="K29" i="53"/>
  <c r="J30" i="53"/>
  <c r="J29" i="53"/>
  <c r="M30" i="53"/>
  <c r="M29" i="53"/>
  <c r="B129" i="56" l="1"/>
  <c r="B128" i="56"/>
  <c r="B127" i="56"/>
  <c r="B126" i="56"/>
  <c r="B125" i="56"/>
  <c r="B124" i="56"/>
  <c r="B123" i="56"/>
  <c r="B129" i="55"/>
  <c r="B128" i="55"/>
  <c r="B127" i="55"/>
  <c r="B126" i="55"/>
  <c r="B125" i="55"/>
  <c r="B124" i="55"/>
  <c r="B123" i="55"/>
  <c r="E6" i="56"/>
  <c r="E6" i="55"/>
  <c r="U121" i="56"/>
  <c r="T121" i="56"/>
  <c r="S121" i="56"/>
  <c r="R118" i="56"/>
  <c r="Q114" i="56"/>
  <c r="P114" i="56"/>
  <c r="O114" i="56"/>
  <c r="N114" i="56"/>
  <c r="U114" i="56" s="1"/>
  <c r="M114" i="56"/>
  <c r="L114" i="56"/>
  <c r="K114" i="56"/>
  <c r="J114" i="56"/>
  <c r="I114" i="56"/>
  <c r="H114" i="56"/>
  <c r="G114" i="56"/>
  <c r="F114" i="56"/>
  <c r="S114" i="56" s="1"/>
  <c r="U113" i="56"/>
  <c r="T113" i="56"/>
  <c r="S113" i="56"/>
  <c r="U112" i="56"/>
  <c r="T112" i="56"/>
  <c r="S112" i="56"/>
  <c r="Q109" i="56"/>
  <c r="Q117" i="56" s="1"/>
  <c r="P109" i="56"/>
  <c r="P117" i="56" s="1"/>
  <c r="O109" i="56"/>
  <c r="N109" i="56"/>
  <c r="M109" i="56"/>
  <c r="M117" i="56" s="1"/>
  <c r="L109" i="56"/>
  <c r="L117" i="56" s="1"/>
  <c r="K109" i="56"/>
  <c r="J109" i="56"/>
  <c r="I109" i="56"/>
  <c r="I117" i="56" s="1"/>
  <c r="H109" i="56"/>
  <c r="H117" i="56" s="1"/>
  <c r="G109" i="56"/>
  <c r="F109" i="56"/>
  <c r="U108" i="56"/>
  <c r="T108" i="56"/>
  <c r="S108" i="56"/>
  <c r="U107" i="56"/>
  <c r="U109" i="56" s="1"/>
  <c r="T107" i="56"/>
  <c r="S107" i="56"/>
  <c r="S109" i="56" s="1"/>
  <c r="C101" i="56"/>
  <c r="U99" i="56"/>
  <c r="T99" i="56"/>
  <c r="S99" i="56"/>
  <c r="R96" i="56"/>
  <c r="Q92" i="56"/>
  <c r="P92" i="56"/>
  <c r="O92" i="56"/>
  <c r="N92" i="56"/>
  <c r="M92" i="56"/>
  <c r="M96" i="56" s="1"/>
  <c r="L92" i="56"/>
  <c r="K92" i="56"/>
  <c r="J92" i="56"/>
  <c r="I92" i="56"/>
  <c r="H92" i="56"/>
  <c r="G92" i="56"/>
  <c r="F92" i="56"/>
  <c r="U91" i="56"/>
  <c r="T91" i="56"/>
  <c r="S91" i="56"/>
  <c r="U90" i="56"/>
  <c r="T90" i="56"/>
  <c r="S90" i="56"/>
  <c r="Q87" i="56"/>
  <c r="Q95" i="56" s="1"/>
  <c r="P87" i="56"/>
  <c r="P95" i="56" s="1"/>
  <c r="O87" i="56"/>
  <c r="O96" i="56" s="1"/>
  <c r="N87" i="56"/>
  <c r="M87" i="56"/>
  <c r="M95" i="56" s="1"/>
  <c r="L87" i="56"/>
  <c r="L95" i="56" s="1"/>
  <c r="K87" i="56"/>
  <c r="K96" i="56" s="1"/>
  <c r="J87" i="56"/>
  <c r="I87" i="56"/>
  <c r="I95" i="56" s="1"/>
  <c r="H87" i="56"/>
  <c r="H95" i="56" s="1"/>
  <c r="G87" i="56"/>
  <c r="G96" i="56" s="1"/>
  <c r="F87" i="56"/>
  <c r="U86" i="56"/>
  <c r="T86" i="56"/>
  <c r="S86" i="56"/>
  <c r="U85" i="56"/>
  <c r="T85" i="56"/>
  <c r="T87" i="56" s="1"/>
  <c r="S85" i="56"/>
  <c r="C79" i="56"/>
  <c r="U77" i="56"/>
  <c r="T77" i="56"/>
  <c r="S77" i="56"/>
  <c r="R74" i="56"/>
  <c r="Q70" i="56"/>
  <c r="P70" i="56"/>
  <c r="O70" i="56"/>
  <c r="N70" i="56"/>
  <c r="M70" i="56"/>
  <c r="L70" i="56"/>
  <c r="L74" i="56" s="1"/>
  <c r="K70" i="56"/>
  <c r="J70" i="56"/>
  <c r="I70" i="56"/>
  <c r="H70" i="56"/>
  <c r="G70" i="56"/>
  <c r="F70" i="56"/>
  <c r="U69" i="56"/>
  <c r="T69" i="56"/>
  <c r="S69" i="56"/>
  <c r="U68" i="56"/>
  <c r="T68" i="56"/>
  <c r="S68" i="56"/>
  <c r="Q65" i="56"/>
  <c r="Q73" i="56" s="1"/>
  <c r="P65" i="56"/>
  <c r="P73" i="56" s="1"/>
  <c r="O65" i="56"/>
  <c r="O74" i="56" s="1"/>
  <c r="N65" i="56"/>
  <c r="N74" i="56" s="1"/>
  <c r="M65" i="56"/>
  <c r="M73" i="56" s="1"/>
  <c r="L65" i="56"/>
  <c r="L73" i="56" s="1"/>
  <c r="K65" i="56"/>
  <c r="K74" i="56" s="1"/>
  <c r="J65" i="56"/>
  <c r="J74" i="56" s="1"/>
  <c r="I65" i="56"/>
  <c r="I73" i="56" s="1"/>
  <c r="H65" i="56"/>
  <c r="H73" i="56" s="1"/>
  <c r="G65" i="56"/>
  <c r="G74" i="56" s="1"/>
  <c r="F65" i="56"/>
  <c r="F74" i="56" s="1"/>
  <c r="F75" i="56" s="1"/>
  <c r="U64" i="56"/>
  <c r="T64" i="56"/>
  <c r="S64" i="56"/>
  <c r="U63" i="56"/>
  <c r="U65" i="56" s="1"/>
  <c r="U73" i="56" s="1"/>
  <c r="T63" i="56"/>
  <c r="S63" i="56"/>
  <c r="S65" i="56" s="1"/>
  <c r="C57" i="56"/>
  <c r="U55" i="56"/>
  <c r="T55" i="56"/>
  <c r="S55" i="56"/>
  <c r="R52" i="56"/>
  <c r="Q48" i="56"/>
  <c r="P48" i="56"/>
  <c r="O48" i="56"/>
  <c r="N48" i="56"/>
  <c r="M48" i="56"/>
  <c r="L48" i="56"/>
  <c r="K48" i="56"/>
  <c r="T48" i="56" s="1"/>
  <c r="J48" i="56"/>
  <c r="I48" i="56"/>
  <c r="H48" i="56"/>
  <c r="G48" i="56"/>
  <c r="F48" i="56"/>
  <c r="U47" i="56"/>
  <c r="T47" i="56"/>
  <c r="S47" i="56"/>
  <c r="U46" i="56"/>
  <c r="T46" i="56"/>
  <c r="S46" i="56"/>
  <c r="Q43" i="56"/>
  <c r="Q51" i="56" s="1"/>
  <c r="P43" i="56"/>
  <c r="P51" i="56" s="1"/>
  <c r="O43" i="56"/>
  <c r="N43" i="56"/>
  <c r="N52" i="56" s="1"/>
  <c r="M43" i="56"/>
  <c r="M51" i="56" s="1"/>
  <c r="L43" i="56"/>
  <c r="L51" i="56" s="1"/>
  <c r="K43" i="56"/>
  <c r="J43" i="56"/>
  <c r="J52" i="56" s="1"/>
  <c r="I43" i="56"/>
  <c r="I51" i="56" s="1"/>
  <c r="H43" i="56"/>
  <c r="H51" i="56" s="1"/>
  <c r="G43" i="56"/>
  <c r="F43" i="56"/>
  <c r="F52" i="56" s="1"/>
  <c r="F53" i="56" s="1"/>
  <c r="U42" i="56"/>
  <c r="T42" i="56"/>
  <c r="S42" i="56"/>
  <c r="U41" i="56"/>
  <c r="T41" i="56"/>
  <c r="T43" i="56" s="1"/>
  <c r="S41" i="56"/>
  <c r="C35" i="56"/>
  <c r="T34" i="56"/>
  <c r="C45" i="46" s="1"/>
  <c r="Q34" i="56"/>
  <c r="U34" i="56" s="1"/>
  <c r="D45" i="46" s="1"/>
  <c r="P34" i="56"/>
  <c r="O34" i="56"/>
  <c r="N34" i="56"/>
  <c r="M34" i="56"/>
  <c r="L34" i="56"/>
  <c r="K34" i="56"/>
  <c r="J34" i="56"/>
  <c r="I34" i="56"/>
  <c r="S34" i="56" s="1"/>
  <c r="B45" i="46" s="1"/>
  <c r="H34" i="56"/>
  <c r="G34" i="56"/>
  <c r="F34" i="56"/>
  <c r="Q33" i="56"/>
  <c r="U33" i="56" s="1"/>
  <c r="D44" i="46" s="1"/>
  <c r="P33" i="56"/>
  <c r="O33" i="56"/>
  <c r="N33" i="56"/>
  <c r="M33" i="56"/>
  <c r="T33" i="56" s="1"/>
  <c r="C44" i="46" s="1"/>
  <c r="L33" i="56"/>
  <c r="K33" i="56"/>
  <c r="J33" i="56"/>
  <c r="I33" i="56"/>
  <c r="S33" i="56" s="1"/>
  <c r="B44" i="46" s="1"/>
  <c r="H33" i="56"/>
  <c r="G33" i="56"/>
  <c r="F33" i="56"/>
  <c r="R30" i="56"/>
  <c r="J26" i="56"/>
  <c r="Q25" i="56"/>
  <c r="P25" i="56"/>
  <c r="O25" i="56"/>
  <c r="N25" i="56"/>
  <c r="U25" i="56" s="1"/>
  <c r="M25" i="56"/>
  <c r="L25" i="56"/>
  <c r="K25" i="56"/>
  <c r="J25" i="56"/>
  <c r="I25" i="56"/>
  <c r="H25" i="56"/>
  <c r="G25" i="56"/>
  <c r="F25" i="56"/>
  <c r="Q24" i="56"/>
  <c r="Q26" i="56" s="1"/>
  <c r="P24" i="56"/>
  <c r="P26" i="56" s="1"/>
  <c r="O24" i="56"/>
  <c r="O26" i="56" s="1"/>
  <c r="N24" i="56"/>
  <c r="M24" i="56"/>
  <c r="M26" i="56" s="1"/>
  <c r="L24" i="56"/>
  <c r="L26" i="56" s="1"/>
  <c r="K24" i="56"/>
  <c r="K26" i="56" s="1"/>
  <c r="J24" i="56"/>
  <c r="I24" i="56"/>
  <c r="I26" i="56" s="1"/>
  <c r="H24" i="56"/>
  <c r="H26" i="56" s="1"/>
  <c r="G24" i="56"/>
  <c r="G26" i="56" s="1"/>
  <c r="F24" i="56"/>
  <c r="F26" i="56" s="1"/>
  <c r="N21" i="56"/>
  <c r="Q20" i="56"/>
  <c r="P20" i="56"/>
  <c r="O20" i="56"/>
  <c r="N20" i="56"/>
  <c r="M20" i="56"/>
  <c r="L20" i="56"/>
  <c r="K20" i="56"/>
  <c r="J20" i="56"/>
  <c r="I20" i="56"/>
  <c r="H20" i="56"/>
  <c r="G20" i="56"/>
  <c r="F20" i="56"/>
  <c r="Q19" i="56"/>
  <c r="Q21" i="56" s="1"/>
  <c r="P19" i="56"/>
  <c r="P21" i="56" s="1"/>
  <c r="P29" i="56" s="1"/>
  <c r="O19" i="56"/>
  <c r="O21" i="56" s="1"/>
  <c r="N19" i="56"/>
  <c r="M19" i="56"/>
  <c r="M21" i="56" s="1"/>
  <c r="L19" i="56"/>
  <c r="L21" i="56" s="1"/>
  <c r="L29" i="56" s="1"/>
  <c r="K19" i="56"/>
  <c r="K21" i="56" s="1"/>
  <c r="J19" i="56"/>
  <c r="I19" i="56"/>
  <c r="I21" i="56" s="1"/>
  <c r="H19" i="56"/>
  <c r="H21" i="56" s="1"/>
  <c r="H29" i="56" s="1"/>
  <c r="G19" i="56"/>
  <c r="G21" i="56" s="1"/>
  <c r="F19" i="56"/>
  <c r="F21" i="56" s="1"/>
  <c r="F16" i="56"/>
  <c r="F15" i="56"/>
  <c r="F14" i="56"/>
  <c r="C14" i="56"/>
  <c r="C15" i="56" s="1"/>
  <c r="C16" i="56" s="1"/>
  <c r="C17" i="56" s="1"/>
  <c r="C18" i="56" s="1"/>
  <c r="C13" i="56"/>
  <c r="B13" i="56" s="1"/>
  <c r="E5" i="56"/>
  <c r="A121" i="56" s="1"/>
  <c r="I52" i="56" l="1"/>
  <c r="G52" i="56"/>
  <c r="K52" i="56"/>
  <c r="O52" i="56"/>
  <c r="M52" i="56"/>
  <c r="H74" i="56"/>
  <c r="P74" i="56"/>
  <c r="T92" i="56"/>
  <c r="T96" i="56" s="1"/>
  <c r="I96" i="56"/>
  <c r="Q96" i="56"/>
  <c r="F118" i="56"/>
  <c r="F119" i="56" s="1"/>
  <c r="J118" i="56"/>
  <c r="N118" i="56"/>
  <c r="L118" i="56"/>
  <c r="B14" i="56"/>
  <c r="U20" i="56"/>
  <c r="S26" i="56"/>
  <c r="T24" i="56"/>
  <c r="C49" i="46" s="1"/>
  <c r="U24" i="56"/>
  <c r="D49" i="46" s="1"/>
  <c r="S25" i="56"/>
  <c r="S43" i="56"/>
  <c r="H52" i="56"/>
  <c r="P52" i="56"/>
  <c r="T65" i="56"/>
  <c r="T74" i="56" s="1"/>
  <c r="T70" i="56"/>
  <c r="I74" i="56"/>
  <c r="Q74" i="56"/>
  <c r="U87" i="56"/>
  <c r="U95" i="56" s="1"/>
  <c r="F96" i="56"/>
  <c r="F97" i="56" s="1"/>
  <c r="J96" i="56"/>
  <c r="N96" i="56"/>
  <c r="L96" i="56"/>
  <c r="G118" i="56"/>
  <c r="K118" i="56"/>
  <c r="O118" i="56"/>
  <c r="M118" i="56"/>
  <c r="Q52" i="56"/>
  <c r="H118" i="56"/>
  <c r="P118" i="56"/>
  <c r="B17" i="56"/>
  <c r="T19" i="56"/>
  <c r="U19" i="56"/>
  <c r="J21" i="56"/>
  <c r="J30" i="56" s="1"/>
  <c r="N26" i="56"/>
  <c r="N30" i="56" s="1"/>
  <c r="U43" i="56"/>
  <c r="U51" i="56" s="1"/>
  <c r="L52" i="56"/>
  <c r="M74" i="56"/>
  <c r="S87" i="56"/>
  <c r="S96" i="56" s="1"/>
  <c r="H96" i="56"/>
  <c r="P96" i="56"/>
  <c r="T109" i="56"/>
  <c r="T114" i="56"/>
  <c r="I118" i="56"/>
  <c r="Q118" i="56"/>
  <c r="A14" i="56"/>
  <c r="A38" i="56"/>
  <c r="A48" i="56"/>
  <c r="A65" i="56"/>
  <c r="A70" i="56"/>
  <c r="A82" i="56"/>
  <c r="A92" i="56"/>
  <c r="A104" i="56"/>
  <c r="A114" i="56"/>
  <c r="A13" i="56"/>
  <c r="A22" i="56"/>
  <c r="A32" i="56"/>
  <c r="A41" i="56"/>
  <c r="A46" i="56"/>
  <c r="A51" i="56"/>
  <c r="A54" i="56"/>
  <c r="A56" i="56"/>
  <c r="A63" i="56"/>
  <c r="A68" i="56"/>
  <c r="A73" i="56"/>
  <c r="A76" i="56"/>
  <c r="A78" i="56"/>
  <c r="A85" i="56"/>
  <c r="A90" i="56"/>
  <c r="A95" i="56"/>
  <c r="A98" i="56"/>
  <c r="A100" i="56"/>
  <c r="A107" i="56"/>
  <c r="A112" i="56"/>
  <c r="A117" i="56"/>
  <c r="A120" i="56"/>
  <c r="A122" i="56"/>
  <c r="A15" i="56"/>
  <c r="A87" i="56"/>
  <c r="A109" i="56"/>
  <c r="A30" i="56"/>
  <c r="A37" i="56"/>
  <c r="A59" i="56"/>
  <c r="A81" i="56"/>
  <c r="A103" i="56"/>
  <c r="A17" i="56"/>
  <c r="A43" i="56"/>
  <c r="A60" i="56"/>
  <c r="A16" i="56"/>
  <c r="A20" i="56"/>
  <c r="A25" i="56"/>
  <c r="A27" i="56"/>
  <c r="A34" i="56"/>
  <c r="T52" i="56"/>
  <c r="T51" i="56"/>
  <c r="T95" i="56"/>
  <c r="C19" i="56"/>
  <c r="B18" i="56"/>
  <c r="F30" i="56"/>
  <c r="F29" i="56"/>
  <c r="G53" i="56"/>
  <c r="F31" i="56"/>
  <c r="F32" i="56" s="1"/>
  <c r="F54" i="56"/>
  <c r="G75" i="56"/>
  <c r="F76" i="56"/>
  <c r="G97" i="56"/>
  <c r="F98" i="56"/>
  <c r="T118" i="56"/>
  <c r="T117" i="56"/>
  <c r="K29" i="56"/>
  <c r="K30" i="56"/>
  <c r="I30" i="56"/>
  <c r="I29" i="56"/>
  <c r="M30" i="56"/>
  <c r="M29" i="56"/>
  <c r="Q30" i="56"/>
  <c r="Q29" i="56"/>
  <c r="C36" i="56"/>
  <c r="B35" i="56"/>
  <c r="C58" i="56"/>
  <c r="B57" i="56"/>
  <c r="C80" i="56"/>
  <c r="B79" i="56"/>
  <c r="C102" i="56"/>
  <c r="B101" i="56"/>
  <c r="U117" i="56"/>
  <c r="U118" i="56"/>
  <c r="L30" i="56"/>
  <c r="B15" i="56"/>
  <c r="S19" i="56"/>
  <c r="T20" i="56"/>
  <c r="T21" i="56" s="1"/>
  <c r="C48" i="46" s="1"/>
  <c r="C50" i="46" s="1"/>
  <c r="T26" i="56"/>
  <c r="N29" i="56"/>
  <c r="H30" i="56"/>
  <c r="B16" i="56"/>
  <c r="S20" i="56"/>
  <c r="S24" i="56"/>
  <c r="B49" i="46" s="1"/>
  <c r="T25" i="56"/>
  <c r="J29" i="56"/>
  <c r="G51" i="56"/>
  <c r="G73" i="56"/>
  <c r="G95" i="56"/>
  <c r="G29" i="56"/>
  <c r="G30" i="56"/>
  <c r="O29" i="56"/>
  <c r="O30" i="56"/>
  <c r="S51" i="56"/>
  <c r="S73" i="56"/>
  <c r="S95" i="56"/>
  <c r="S117" i="56"/>
  <c r="S118" i="56"/>
  <c r="G119" i="56"/>
  <c r="F120" i="56"/>
  <c r="P30" i="56"/>
  <c r="U26" i="56"/>
  <c r="O51" i="56"/>
  <c r="O73" i="56"/>
  <c r="O95" i="56"/>
  <c r="U21" i="56"/>
  <c r="D48" i="46" s="1"/>
  <c r="D50" i="46" s="1"/>
  <c r="S48" i="56"/>
  <c r="S52" i="56" s="1"/>
  <c r="U48" i="56"/>
  <c r="U52" i="56" s="1"/>
  <c r="K51" i="56"/>
  <c r="S70" i="56"/>
  <c r="S74" i="56" s="1"/>
  <c r="U70" i="56"/>
  <c r="U74" i="56" s="1"/>
  <c r="K73" i="56"/>
  <c r="S92" i="56"/>
  <c r="U92" i="56"/>
  <c r="U96" i="56" s="1"/>
  <c r="K95" i="56"/>
  <c r="G117" i="56"/>
  <c r="K117" i="56"/>
  <c r="O117" i="56"/>
  <c r="F51" i="56"/>
  <c r="N51" i="56"/>
  <c r="J73" i="56"/>
  <c r="F95" i="56"/>
  <c r="N95" i="56"/>
  <c r="J117" i="56"/>
  <c r="A18" i="56"/>
  <c r="A23" i="56"/>
  <c r="A28" i="56"/>
  <c r="A31" i="56"/>
  <c r="A33" i="56"/>
  <c r="A35" i="56"/>
  <c r="A39" i="56"/>
  <c r="A42" i="56"/>
  <c r="A44" i="56"/>
  <c r="A47" i="56"/>
  <c r="A49" i="56"/>
  <c r="A52" i="56"/>
  <c r="A57" i="56"/>
  <c r="A61" i="56"/>
  <c r="A64" i="56"/>
  <c r="A66" i="56"/>
  <c r="A69" i="56"/>
  <c r="A71" i="56"/>
  <c r="A74" i="56"/>
  <c r="A79" i="56"/>
  <c r="A83" i="56"/>
  <c r="A86" i="56"/>
  <c r="A88" i="56"/>
  <c r="A91" i="56"/>
  <c r="A93" i="56"/>
  <c r="A96" i="56"/>
  <c r="A101" i="56"/>
  <c r="A105" i="56"/>
  <c r="A108" i="56"/>
  <c r="A110" i="56"/>
  <c r="A113" i="56"/>
  <c r="A115" i="56"/>
  <c r="A118" i="56"/>
  <c r="J51" i="56"/>
  <c r="F73" i="56"/>
  <c r="N73" i="56"/>
  <c r="J95" i="56"/>
  <c r="F117" i="56"/>
  <c r="N117" i="56"/>
  <c r="A19" i="56"/>
  <c r="A21" i="56"/>
  <c r="A24" i="56"/>
  <c r="A26" i="56"/>
  <c r="A29" i="56"/>
  <c r="A36" i="56"/>
  <c r="A40" i="56"/>
  <c r="A45" i="56"/>
  <c r="A50" i="56"/>
  <c r="A53" i="56"/>
  <c r="A55" i="56"/>
  <c r="A58" i="56"/>
  <c r="A62" i="56"/>
  <c r="A67" i="56"/>
  <c r="A72" i="56"/>
  <c r="A75" i="56"/>
  <c r="A77" i="56"/>
  <c r="A80" i="56"/>
  <c r="A84" i="56"/>
  <c r="A89" i="56"/>
  <c r="A94" i="56"/>
  <c r="A97" i="56"/>
  <c r="A99" i="56"/>
  <c r="A102" i="56"/>
  <c r="A106" i="56"/>
  <c r="A111" i="56"/>
  <c r="A116" i="56"/>
  <c r="A119" i="56"/>
  <c r="S21" i="56" l="1"/>
  <c r="B48" i="46" s="1"/>
  <c r="T73" i="56"/>
  <c r="G120" i="56"/>
  <c r="H119" i="56"/>
  <c r="S30" i="56"/>
  <c r="S29" i="56"/>
  <c r="C103" i="56"/>
  <c r="B102" i="56"/>
  <c r="C59" i="56"/>
  <c r="B58" i="56"/>
  <c r="G76" i="56"/>
  <c r="H75" i="56"/>
  <c r="G54" i="56"/>
  <c r="H53" i="56"/>
  <c r="G31" i="56"/>
  <c r="G32" i="56" s="1"/>
  <c r="C20" i="56"/>
  <c r="B19" i="56"/>
  <c r="U30" i="56"/>
  <c r="U29" i="56"/>
  <c r="T29" i="56"/>
  <c r="T30" i="56"/>
  <c r="C81" i="56"/>
  <c r="B80" i="56"/>
  <c r="C37" i="56"/>
  <c r="B36" i="56"/>
  <c r="G98" i="56"/>
  <c r="H97" i="56"/>
  <c r="C82" i="56" l="1"/>
  <c r="B81" i="56"/>
  <c r="H31" i="56"/>
  <c r="H32" i="56" s="1"/>
  <c r="I53" i="56"/>
  <c r="H54" i="56"/>
  <c r="I97" i="56"/>
  <c r="H98" i="56"/>
  <c r="C104" i="56"/>
  <c r="B103" i="56"/>
  <c r="C38" i="56"/>
  <c r="B37" i="56"/>
  <c r="C21" i="56"/>
  <c r="B20" i="56"/>
  <c r="I75" i="56"/>
  <c r="H76" i="56"/>
  <c r="I119" i="56"/>
  <c r="H120" i="56"/>
  <c r="C60" i="56"/>
  <c r="B59" i="56"/>
  <c r="I120" i="56" l="1"/>
  <c r="S120" i="56" s="1"/>
  <c r="S119" i="56"/>
  <c r="J119" i="56"/>
  <c r="C22" i="56"/>
  <c r="B21" i="56"/>
  <c r="C105" i="56"/>
  <c r="B104" i="56"/>
  <c r="I54" i="56"/>
  <c r="S54" i="56" s="1"/>
  <c r="S53" i="56"/>
  <c r="J53" i="56"/>
  <c r="I31" i="56"/>
  <c r="B82" i="56"/>
  <c r="C83" i="56"/>
  <c r="C61" i="56"/>
  <c r="B60" i="56"/>
  <c r="I76" i="56"/>
  <c r="S76" i="56" s="1"/>
  <c r="S75" i="56"/>
  <c r="J75" i="56"/>
  <c r="C39" i="56"/>
  <c r="B38" i="56"/>
  <c r="I98" i="56"/>
  <c r="S98" i="56" s="1"/>
  <c r="J97" i="56"/>
  <c r="S97" i="56"/>
  <c r="B22" i="56" l="1"/>
  <c r="C23" i="56"/>
  <c r="C84" i="56"/>
  <c r="B83" i="56"/>
  <c r="K97" i="56"/>
  <c r="J98" i="56"/>
  <c r="K75" i="56"/>
  <c r="J76" i="56"/>
  <c r="C62" i="56"/>
  <c r="B61" i="56"/>
  <c r="K53" i="56"/>
  <c r="J31" i="56"/>
  <c r="J32" i="56" s="1"/>
  <c r="J54" i="56"/>
  <c r="C106" i="56"/>
  <c r="B105" i="56"/>
  <c r="B39" i="56"/>
  <c r="C40" i="56"/>
  <c r="S31" i="56"/>
  <c r="B46" i="46" s="1"/>
  <c r="I32" i="56"/>
  <c r="S32" i="56" s="1"/>
  <c r="K119" i="56"/>
  <c r="J120" i="56"/>
  <c r="K120" i="56" l="1"/>
  <c r="L119" i="56"/>
  <c r="C41" i="56"/>
  <c r="B40" i="56"/>
  <c r="C63" i="56"/>
  <c r="B62" i="56"/>
  <c r="L97" i="56"/>
  <c r="K98" i="56"/>
  <c r="C107" i="56"/>
  <c r="B106" i="56"/>
  <c r="C24" i="56"/>
  <c r="B23" i="56"/>
  <c r="L53" i="56"/>
  <c r="K31" i="56"/>
  <c r="K32" i="56" s="1"/>
  <c r="K54" i="56"/>
  <c r="L75" i="56"/>
  <c r="K76" i="56"/>
  <c r="C85" i="56"/>
  <c r="B84" i="56"/>
  <c r="M75" i="56" l="1"/>
  <c r="L76" i="56"/>
  <c r="M53" i="56"/>
  <c r="L31" i="56"/>
  <c r="L32" i="56" s="1"/>
  <c r="L54" i="56"/>
  <c r="B107" i="56"/>
  <c r="C108" i="56"/>
  <c r="B63" i="56"/>
  <c r="C64" i="56"/>
  <c r="B85" i="56"/>
  <c r="C86" i="56"/>
  <c r="M119" i="56"/>
  <c r="L120" i="56"/>
  <c r="C25" i="56"/>
  <c r="B24" i="56"/>
  <c r="M97" i="56"/>
  <c r="L98" i="56"/>
  <c r="B41" i="56"/>
  <c r="C42" i="56"/>
  <c r="M98" i="56" l="1"/>
  <c r="T98" i="56" s="1"/>
  <c r="T97" i="56"/>
  <c r="N97" i="56"/>
  <c r="M120" i="56"/>
  <c r="T120" i="56" s="1"/>
  <c r="T119" i="56"/>
  <c r="N119" i="56"/>
  <c r="B64" i="56"/>
  <c r="C65" i="56"/>
  <c r="M76" i="56"/>
  <c r="T76" i="56" s="1"/>
  <c r="T75" i="56"/>
  <c r="N75" i="56"/>
  <c r="C26" i="56"/>
  <c r="B25" i="56"/>
  <c r="C43" i="56"/>
  <c r="B42" i="56"/>
  <c r="B86" i="56"/>
  <c r="C87" i="56"/>
  <c r="C109" i="56"/>
  <c r="B108" i="56"/>
  <c r="M54" i="56"/>
  <c r="T54" i="56" s="1"/>
  <c r="T53" i="56"/>
  <c r="M31" i="56"/>
  <c r="N53" i="56"/>
  <c r="C27" i="56" l="1"/>
  <c r="B26" i="56"/>
  <c r="B65" i="56"/>
  <c r="C66" i="56"/>
  <c r="B87" i="56"/>
  <c r="C88" i="56"/>
  <c r="M32" i="56"/>
  <c r="T32" i="56" s="1"/>
  <c r="T31" i="56"/>
  <c r="C46" i="46" s="1"/>
  <c r="B109" i="56"/>
  <c r="C110" i="56"/>
  <c r="B43" i="56"/>
  <c r="C44" i="56"/>
  <c r="O119" i="56"/>
  <c r="N120" i="56"/>
  <c r="O53" i="56"/>
  <c r="N31" i="56"/>
  <c r="N32" i="56" s="1"/>
  <c r="N54" i="56"/>
  <c r="O75" i="56"/>
  <c r="N76" i="56"/>
  <c r="O97" i="56"/>
  <c r="N98" i="56"/>
  <c r="O98" i="56" l="1"/>
  <c r="P97" i="56"/>
  <c r="B44" i="56"/>
  <c r="C45" i="56"/>
  <c r="C67" i="56"/>
  <c r="B66" i="56"/>
  <c r="O120" i="56"/>
  <c r="P119" i="56"/>
  <c r="B27" i="56"/>
  <c r="C28" i="56"/>
  <c r="O76" i="56"/>
  <c r="P75" i="56"/>
  <c r="C111" i="56"/>
  <c r="B110" i="56"/>
  <c r="C89" i="56"/>
  <c r="B88" i="56"/>
  <c r="O54" i="56"/>
  <c r="P53" i="56"/>
  <c r="O31" i="56"/>
  <c r="O32" i="56" s="1"/>
  <c r="Q75" i="56" l="1"/>
  <c r="P76" i="56"/>
  <c r="Q119" i="56"/>
  <c r="P120" i="56"/>
  <c r="C46" i="56"/>
  <c r="B45" i="56"/>
  <c r="C112" i="56"/>
  <c r="B111" i="56"/>
  <c r="C68" i="56"/>
  <c r="B67" i="56"/>
  <c r="Q53" i="56"/>
  <c r="P31" i="56"/>
  <c r="P32" i="56" s="1"/>
  <c r="P54" i="56"/>
  <c r="C29" i="56"/>
  <c r="B28" i="56"/>
  <c r="Q97" i="56"/>
  <c r="P98" i="56"/>
  <c r="C90" i="56"/>
  <c r="B89" i="56"/>
  <c r="Q98" i="56" l="1"/>
  <c r="U98" i="56" s="1"/>
  <c r="U97" i="56"/>
  <c r="B68" i="56"/>
  <c r="C69" i="56"/>
  <c r="B46" i="56"/>
  <c r="C47" i="56"/>
  <c r="Q76" i="56"/>
  <c r="U76" i="56" s="1"/>
  <c r="U75" i="56"/>
  <c r="B90" i="56"/>
  <c r="C91" i="56"/>
  <c r="C30" i="56"/>
  <c r="B29" i="56"/>
  <c r="Q54" i="56"/>
  <c r="U54" i="56" s="1"/>
  <c r="U53" i="56"/>
  <c r="Q31" i="56"/>
  <c r="B112" i="56"/>
  <c r="C113" i="56"/>
  <c r="Q120" i="56"/>
  <c r="U120" i="56" s="1"/>
  <c r="U119" i="56"/>
  <c r="C114" i="56" l="1"/>
  <c r="B113" i="56"/>
  <c r="C92" i="56"/>
  <c r="B91" i="56"/>
  <c r="C48" i="56"/>
  <c r="B47" i="56"/>
  <c r="U31" i="56"/>
  <c r="D46" i="46" s="1"/>
  <c r="Q32" i="56"/>
  <c r="U32" i="56" s="1"/>
  <c r="C31" i="56"/>
  <c r="B30" i="56"/>
  <c r="B69" i="56"/>
  <c r="C70" i="56"/>
  <c r="B48" i="56" l="1"/>
  <c r="C49" i="56"/>
  <c r="B114" i="56"/>
  <c r="C115" i="56"/>
  <c r="B92" i="56"/>
  <c r="C93" i="56"/>
  <c r="C32" i="56"/>
  <c r="B31" i="56"/>
  <c r="B70" i="56"/>
  <c r="C71" i="56"/>
  <c r="C94" i="56" l="1"/>
  <c r="B93" i="56"/>
  <c r="B71" i="56"/>
  <c r="C72" i="56"/>
  <c r="C50" i="56"/>
  <c r="B49" i="56"/>
  <c r="B32" i="56"/>
  <c r="C33" i="56"/>
  <c r="B115" i="56"/>
  <c r="C116" i="56"/>
  <c r="C95" i="56" l="1"/>
  <c r="B94" i="56"/>
  <c r="C117" i="56"/>
  <c r="B116" i="56"/>
  <c r="C51" i="56"/>
  <c r="B50" i="56"/>
  <c r="B33" i="56"/>
  <c r="C34" i="56"/>
  <c r="B34" i="56" s="1"/>
  <c r="C73" i="56"/>
  <c r="B72" i="56"/>
  <c r="B51" i="56" l="1"/>
  <c r="C52" i="56"/>
  <c r="B117" i="56"/>
  <c r="C118" i="56"/>
  <c r="B73" i="56"/>
  <c r="C74" i="56"/>
  <c r="B95" i="56"/>
  <c r="C96" i="56"/>
  <c r="C75" i="56" l="1"/>
  <c r="B74" i="56"/>
  <c r="C53" i="56"/>
  <c r="B52" i="56"/>
  <c r="C97" i="56"/>
  <c r="B96" i="56"/>
  <c r="C119" i="56"/>
  <c r="B118" i="56"/>
  <c r="C120" i="56" l="1"/>
  <c r="B119" i="56"/>
  <c r="C54" i="56"/>
  <c r="B53" i="56"/>
  <c r="C98" i="56"/>
  <c r="B97" i="56"/>
  <c r="C76" i="56"/>
  <c r="B75" i="56"/>
  <c r="C99" i="56" l="1"/>
  <c r="B98" i="56"/>
  <c r="C55" i="56"/>
  <c r="B54" i="56"/>
  <c r="C121" i="56"/>
  <c r="B120" i="56"/>
  <c r="C77" i="56"/>
  <c r="B76" i="56"/>
  <c r="U121" i="55"/>
  <c r="T121" i="55"/>
  <c r="S121" i="55"/>
  <c r="R118" i="55"/>
  <c r="I118" i="55"/>
  <c r="Q114" i="55"/>
  <c r="P114" i="55"/>
  <c r="O114" i="55"/>
  <c r="N114" i="55"/>
  <c r="U114" i="55" s="1"/>
  <c r="M114" i="55"/>
  <c r="L114" i="55"/>
  <c r="K114" i="55"/>
  <c r="J114" i="55"/>
  <c r="I114" i="55"/>
  <c r="H114" i="55"/>
  <c r="G114" i="55"/>
  <c r="F114" i="55"/>
  <c r="S114" i="55" s="1"/>
  <c r="U113" i="55"/>
  <c r="T113" i="55"/>
  <c r="S113" i="55"/>
  <c r="U112" i="55"/>
  <c r="T112" i="55"/>
  <c r="S112" i="55"/>
  <c r="Q109" i="55"/>
  <c r="Q117" i="55" s="1"/>
  <c r="P109" i="55"/>
  <c r="P117" i="55" s="1"/>
  <c r="O109" i="55"/>
  <c r="O118" i="55" s="1"/>
  <c r="N109" i="55"/>
  <c r="M109" i="55"/>
  <c r="M117" i="55" s="1"/>
  <c r="L109" i="55"/>
  <c r="L117" i="55" s="1"/>
  <c r="K109" i="55"/>
  <c r="K118" i="55" s="1"/>
  <c r="J109" i="55"/>
  <c r="I109" i="55"/>
  <c r="I117" i="55" s="1"/>
  <c r="H109" i="55"/>
  <c r="H117" i="55" s="1"/>
  <c r="G109" i="55"/>
  <c r="G118" i="55" s="1"/>
  <c r="F109" i="55"/>
  <c r="U108" i="55"/>
  <c r="T108" i="55"/>
  <c r="S108" i="55"/>
  <c r="U107" i="55"/>
  <c r="T107" i="55"/>
  <c r="S107" i="55"/>
  <c r="S109" i="55" s="1"/>
  <c r="C101" i="55"/>
  <c r="C102" i="55" s="1"/>
  <c r="U99" i="55"/>
  <c r="T99" i="55"/>
  <c r="S99" i="55"/>
  <c r="R96" i="55"/>
  <c r="I96" i="55"/>
  <c r="Q92" i="55"/>
  <c r="P92" i="55"/>
  <c r="O92" i="55"/>
  <c r="N92" i="55"/>
  <c r="M92" i="55"/>
  <c r="L92" i="55"/>
  <c r="K92" i="55"/>
  <c r="J92" i="55"/>
  <c r="I92" i="55"/>
  <c r="H92" i="55"/>
  <c r="G92" i="55"/>
  <c r="F92" i="55"/>
  <c r="U91" i="55"/>
  <c r="T91" i="55"/>
  <c r="S91" i="55"/>
  <c r="U90" i="55"/>
  <c r="T90" i="55"/>
  <c r="S90" i="55"/>
  <c r="Q87" i="55"/>
  <c r="Q95" i="55" s="1"/>
  <c r="P87" i="55"/>
  <c r="P95" i="55" s="1"/>
  <c r="O87" i="55"/>
  <c r="O96" i="55" s="1"/>
  <c r="N87" i="55"/>
  <c r="M87" i="55"/>
  <c r="M95" i="55" s="1"/>
  <c r="L87" i="55"/>
  <c r="L95" i="55" s="1"/>
  <c r="K87" i="55"/>
  <c r="K96" i="55" s="1"/>
  <c r="J87" i="55"/>
  <c r="I87" i="55"/>
  <c r="I95" i="55" s="1"/>
  <c r="H87" i="55"/>
  <c r="H95" i="55" s="1"/>
  <c r="G87" i="55"/>
  <c r="G96" i="55" s="1"/>
  <c r="F87" i="55"/>
  <c r="U86" i="55"/>
  <c r="T86" i="55"/>
  <c r="S86" i="55"/>
  <c r="U85" i="55"/>
  <c r="T85" i="55"/>
  <c r="S85" i="55"/>
  <c r="S87" i="55" s="1"/>
  <c r="C79" i="55"/>
  <c r="U77" i="55"/>
  <c r="T77" i="55"/>
  <c r="R74" i="55"/>
  <c r="M74" i="55"/>
  <c r="Q70" i="55"/>
  <c r="P70" i="55"/>
  <c r="O70" i="55"/>
  <c r="N70" i="55"/>
  <c r="M70" i="55"/>
  <c r="L70" i="55"/>
  <c r="K70" i="55"/>
  <c r="J70" i="55"/>
  <c r="I70" i="55"/>
  <c r="H70" i="55"/>
  <c r="G70" i="55"/>
  <c r="F70" i="55"/>
  <c r="U69" i="55"/>
  <c r="T69" i="55"/>
  <c r="S69" i="55"/>
  <c r="U68" i="55"/>
  <c r="T68" i="55"/>
  <c r="S68" i="55"/>
  <c r="Q65" i="55"/>
  <c r="Q73" i="55" s="1"/>
  <c r="P65" i="55"/>
  <c r="P73" i="55" s="1"/>
  <c r="O65" i="55"/>
  <c r="O74" i="55" s="1"/>
  <c r="N65" i="55"/>
  <c r="N74" i="55" s="1"/>
  <c r="M65" i="55"/>
  <c r="M73" i="55" s="1"/>
  <c r="L65" i="55"/>
  <c r="L73" i="55" s="1"/>
  <c r="K65" i="55"/>
  <c r="K74" i="55" s="1"/>
  <c r="J65" i="55"/>
  <c r="J74" i="55" s="1"/>
  <c r="I65" i="55"/>
  <c r="I73" i="55" s="1"/>
  <c r="H65" i="55"/>
  <c r="H73" i="55" s="1"/>
  <c r="G65" i="55"/>
  <c r="G73" i="55" s="1"/>
  <c r="F65" i="55"/>
  <c r="F74" i="55" s="1"/>
  <c r="F75" i="55" s="1"/>
  <c r="U64" i="55"/>
  <c r="T64" i="55"/>
  <c r="S64" i="55"/>
  <c r="U63" i="55"/>
  <c r="U65" i="55" s="1"/>
  <c r="U73" i="55" s="1"/>
  <c r="T63" i="55"/>
  <c r="S63" i="55"/>
  <c r="C57" i="55"/>
  <c r="U55" i="55"/>
  <c r="T55" i="55"/>
  <c r="R52" i="55"/>
  <c r="Q51" i="55"/>
  <c r="Q48" i="55"/>
  <c r="P48" i="55"/>
  <c r="O48" i="55"/>
  <c r="N48" i="55"/>
  <c r="M48" i="55"/>
  <c r="T48" i="55" s="1"/>
  <c r="L48" i="55"/>
  <c r="K48" i="55"/>
  <c r="J48" i="55"/>
  <c r="U47" i="55"/>
  <c r="T47" i="55"/>
  <c r="S47" i="55"/>
  <c r="U46" i="55"/>
  <c r="T46" i="55"/>
  <c r="H46" i="55"/>
  <c r="H48" i="55" s="1"/>
  <c r="G46" i="55"/>
  <c r="G24" i="55" s="1"/>
  <c r="G26" i="55" s="1"/>
  <c r="F46" i="55"/>
  <c r="F48" i="55" s="1"/>
  <c r="Q43" i="55"/>
  <c r="P43" i="55"/>
  <c r="P51" i="55" s="1"/>
  <c r="O43" i="55"/>
  <c r="O51" i="55" s="1"/>
  <c r="N43" i="55"/>
  <c r="N52" i="55" s="1"/>
  <c r="M43" i="55"/>
  <c r="M51" i="55" s="1"/>
  <c r="L43" i="55"/>
  <c r="L51" i="55" s="1"/>
  <c r="K43" i="55"/>
  <c r="K51" i="55" s="1"/>
  <c r="J43" i="55"/>
  <c r="J52" i="55" s="1"/>
  <c r="I43" i="55"/>
  <c r="H43" i="55"/>
  <c r="H51" i="55" s="1"/>
  <c r="G43" i="55"/>
  <c r="F43" i="55"/>
  <c r="F52" i="55" s="1"/>
  <c r="F53" i="55" s="1"/>
  <c r="U42" i="55"/>
  <c r="T42" i="55"/>
  <c r="T43" i="55" s="1"/>
  <c r="S42" i="55"/>
  <c r="U41" i="55"/>
  <c r="U43" i="55" s="1"/>
  <c r="T41" i="55"/>
  <c r="S41" i="55"/>
  <c r="C35" i="55"/>
  <c r="Q34" i="55"/>
  <c r="U34" i="55" s="1"/>
  <c r="D36" i="46" s="1"/>
  <c r="P34" i="55"/>
  <c r="O34" i="55"/>
  <c r="N34" i="55"/>
  <c r="M34" i="55"/>
  <c r="T34" i="55" s="1"/>
  <c r="C36" i="46" s="1"/>
  <c r="L34" i="55"/>
  <c r="K34" i="55"/>
  <c r="J34" i="55"/>
  <c r="I34" i="55"/>
  <c r="S34" i="55" s="1"/>
  <c r="B36" i="46" s="1"/>
  <c r="H34" i="55"/>
  <c r="G34" i="55"/>
  <c r="F34" i="55"/>
  <c r="T33" i="55"/>
  <c r="C35" i="46" s="1"/>
  <c r="Q33" i="55"/>
  <c r="U33" i="55" s="1"/>
  <c r="D35" i="46" s="1"/>
  <c r="P33" i="55"/>
  <c r="O33" i="55"/>
  <c r="N33" i="55"/>
  <c r="M33" i="55"/>
  <c r="L33" i="55"/>
  <c r="K33" i="55"/>
  <c r="J33" i="55"/>
  <c r="R30" i="55"/>
  <c r="Q25" i="55"/>
  <c r="P25" i="55"/>
  <c r="O25" i="55"/>
  <c r="N25" i="55"/>
  <c r="M25" i="55"/>
  <c r="L25" i="55"/>
  <c r="K25" i="55"/>
  <c r="J25" i="55"/>
  <c r="I25" i="55"/>
  <c r="H25" i="55"/>
  <c r="G25" i="55"/>
  <c r="F25" i="55"/>
  <c r="Q24" i="55"/>
  <c r="Q26" i="55" s="1"/>
  <c r="P24" i="55"/>
  <c r="P26" i="55" s="1"/>
  <c r="O24" i="55"/>
  <c r="O26" i="55" s="1"/>
  <c r="N24" i="55"/>
  <c r="N26" i="55" s="1"/>
  <c r="U26" i="55" s="1"/>
  <c r="M24" i="55"/>
  <c r="M26" i="55" s="1"/>
  <c r="L24" i="55"/>
  <c r="L26" i="55" s="1"/>
  <c r="K24" i="55"/>
  <c r="K26" i="55" s="1"/>
  <c r="J24" i="55"/>
  <c r="H24" i="55"/>
  <c r="H26" i="55" s="1"/>
  <c r="F24" i="55"/>
  <c r="F26" i="55" s="1"/>
  <c r="Q20" i="55"/>
  <c r="P20" i="55"/>
  <c r="O20" i="55"/>
  <c r="N20" i="55"/>
  <c r="M20" i="55"/>
  <c r="L20" i="55"/>
  <c r="K20" i="55"/>
  <c r="J20" i="55"/>
  <c r="I20" i="55"/>
  <c r="H20" i="55"/>
  <c r="G20" i="55"/>
  <c r="F20" i="55"/>
  <c r="Q19" i="55"/>
  <c r="Q21" i="55" s="1"/>
  <c r="P19" i="55"/>
  <c r="P21" i="55" s="1"/>
  <c r="O19" i="55"/>
  <c r="O21" i="55" s="1"/>
  <c r="N19" i="55"/>
  <c r="N21" i="55" s="1"/>
  <c r="N30" i="55" s="1"/>
  <c r="M19" i="55"/>
  <c r="M21" i="55" s="1"/>
  <c r="L19" i="55"/>
  <c r="L21" i="55" s="1"/>
  <c r="K19" i="55"/>
  <c r="K21" i="55" s="1"/>
  <c r="J19" i="55"/>
  <c r="I19" i="55"/>
  <c r="I21" i="55" s="1"/>
  <c r="H19" i="55"/>
  <c r="H21" i="55" s="1"/>
  <c r="G19" i="55"/>
  <c r="G21" i="55" s="1"/>
  <c r="F19" i="55"/>
  <c r="F16" i="55"/>
  <c r="F15" i="55"/>
  <c r="F14" i="55"/>
  <c r="C13" i="55"/>
  <c r="E5" i="55"/>
  <c r="U51" i="55" l="1"/>
  <c r="T70" i="55"/>
  <c r="I74" i="55"/>
  <c r="F77" i="55"/>
  <c r="U20" i="55"/>
  <c r="S25" i="55"/>
  <c r="U25" i="55"/>
  <c r="S43" i="55"/>
  <c r="Q74" i="55"/>
  <c r="T87" i="55"/>
  <c r="T92" i="55"/>
  <c r="T96" i="55" s="1"/>
  <c r="M96" i="55"/>
  <c r="T109" i="55"/>
  <c r="T114" i="55"/>
  <c r="M118" i="55"/>
  <c r="O52" i="55"/>
  <c r="S19" i="55"/>
  <c r="S20" i="55"/>
  <c r="F21" i="55"/>
  <c r="F30" i="55" s="1"/>
  <c r="Q52" i="55"/>
  <c r="I46" i="55"/>
  <c r="F55" i="55"/>
  <c r="S65" i="55"/>
  <c r="T65" i="55"/>
  <c r="U87" i="55"/>
  <c r="U95" i="55" s="1"/>
  <c r="F96" i="55"/>
  <c r="F97" i="55" s="1"/>
  <c r="F31" i="55" s="1"/>
  <c r="F32" i="55" s="1"/>
  <c r="J96" i="55"/>
  <c r="N96" i="55"/>
  <c r="Q96" i="55"/>
  <c r="U109" i="55"/>
  <c r="F118" i="55"/>
  <c r="F119" i="55" s="1"/>
  <c r="J118" i="55"/>
  <c r="N118" i="55"/>
  <c r="Q118" i="55"/>
  <c r="C122" i="56"/>
  <c r="B122" i="56" s="1"/>
  <c r="B121" i="56"/>
  <c r="C78" i="56"/>
  <c r="B78" i="56" s="1"/>
  <c r="B77" i="56"/>
  <c r="C56" i="56"/>
  <c r="B56" i="56" s="1"/>
  <c r="B55" i="56"/>
  <c r="C100" i="56"/>
  <c r="B100" i="56" s="1"/>
  <c r="B99" i="56"/>
  <c r="T52" i="55"/>
  <c r="T51" i="55"/>
  <c r="L29" i="55"/>
  <c r="L30" i="55"/>
  <c r="F54" i="55"/>
  <c r="T95" i="55"/>
  <c r="H29" i="55"/>
  <c r="H30" i="55"/>
  <c r="P29" i="55"/>
  <c r="P30" i="55"/>
  <c r="T74" i="55"/>
  <c r="T73" i="55"/>
  <c r="A121" i="55"/>
  <c r="A119" i="55"/>
  <c r="A116" i="55"/>
  <c r="A111" i="55"/>
  <c r="A106" i="55"/>
  <c r="A102" i="55"/>
  <c r="A99" i="55"/>
  <c r="A97" i="55"/>
  <c r="A94" i="55"/>
  <c r="A89" i="55"/>
  <c r="A84" i="55"/>
  <c r="A80" i="55"/>
  <c r="A77" i="55"/>
  <c r="A75" i="55"/>
  <c r="A72" i="55"/>
  <c r="A67" i="55"/>
  <c r="A62" i="55"/>
  <c r="A58" i="55"/>
  <c r="A55" i="55"/>
  <c r="A53" i="55"/>
  <c r="A50" i="55"/>
  <c r="A45" i="55"/>
  <c r="A40" i="55"/>
  <c r="A36" i="55"/>
  <c r="A29" i="55"/>
  <c r="A26" i="55"/>
  <c r="A24" i="55"/>
  <c r="A21" i="55"/>
  <c r="A19" i="55"/>
  <c r="A118" i="55"/>
  <c r="A115" i="55"/>
  <c r="A113" i="55"/>
  <c r="A110" i="55"/>
  <c r="A108" i="55"/>
  <c r="A105" i="55"/>
  <c r="A101" i="55"/>
  <c r="A96" i="55"/>
  <c r="A93" i="55"/>
  <c r="A91" i="55"/>
  <c r="A88" i="55"/>
  <c r="A86" i="55"/>
  <c r="A83" i="55"/>
  <c r="A79" i="55"/>
  <c r="A122" i="55"/>
  <c r="A120" i="55"/>
  <c r="A104" i="55"/>
  <c r="A100" i="55"/>
  <c r="A98" i="55"/>
  <c r="A82" i="55"/>
  <c r="A78" i="55"/>
  <c r="A76" i="55"/>
  <c r="A60" i="55"/>
  <c r="A56" i="55"/>
  <c r="A54" i="55"/>
  <c r="A38" i="55"/>
  <c r="A30" i="55"/>
  <c r="A27" i="55"/>
  <c r="A25" i="55"/>
  <c r="A22" i="55"/>
  <c r="A20" i="55"/>
  <c r="A17" i="55"/>
  <c r="A16" i="55"/>
  <c r="A15" i="55"/>
  <c r="A14" i="55"/>
  <c r="A117" i="55"/>
  <c r="A114" i="55"/>
  <c r="A112" i="55"/>
  <c r="A109" i="55"/>
  <c r="A107" i="55"/>
  <c r="A103" i="55"/>
  <c r="G55" i="55"/>
  <c r="F33" i="55"/>
  <c r="F76" i="55"/>
  <c r="T118" i="55"/>
  <c r="T117" i="55"/>
  <c r="G29" i="55"/>
  <c r="G30" i="55"/>
  <c r="O29" i="55"/>
  <c r="O30" i="55"/>
  <c r="G97" i="55"/>
  <c r="S118" i="55"/>
  <c r="S117" i="55"/>
  <c r="C80" i="55"/>
  <c r="B79" i="55"/>
  <c r="C103" i="55"/>
  <c r="B102" i="55"/>
  <c r="A34" i="55"/>
  <c r="A41" i="55"/>
  <c r="A61" i="55"/>
  <c r="A64" i="55"/>
  <c r="A71" i="55"/>
  <c r="A74" i="55"/>
  <c r="U24" i="55"/>
  <c r="D40" i="46" s="1"/>
  <c r="A33" i="55"/>
  <c r="A35" i="55"/>
  <c r="G51" i="55"/>
  <c r="M52" i="55"/>
  <c r="A63" i="55"/>
  <c r="U70" i="55"/>
  <c r="K73" i="55"/>
  <c r="O95" i="55"/>
  <c r="A13" i="55"/>
  <c r="T19" i="55"/>
  <c r="J21" i="55"/>
  <c r="T24" i="55"/>
  <c r="C40" i="46" s="1"/>
  <c r="J26" i="55"/>
  <c r="T26" i="55" s="1"/>
  <c r="A32" i="55"/>
  <c r="A37" i="55"/>
  <c r="S51" i="55"/>
  <c r="A43" i="55"/>
  <c r="A49" i="55"/>
  <c r="A52" i="55"/>
  <c r="K52" i="55"/>
  <c r="A57" i="55"/>
  <c r="G74" i="55"/>
  <c r="G75" i="55" s="1"/>
  <c r="A85" i="55"/>
  <c r="A87" i="55"/>
  <c r="S92" i="55"/>
  <c r="U92" i="55"/>
  <c r="U96" i="55" s="1"/>
  <c r="K95" i="55"/>
  <c r="C36" i="55"/>
  <c r="B35" i="55"/>
  <c r="C14" i="55"/>
  <c r="B13" i="55"/>
  <c r="K29" i="55"/>
  <c r="K30" i="55"/>
  <c r="C58" i="55"/>
  <c r="B57" i="55"/>
  <c r="S96" i="55"/>
  <c r="S95" i="55"/>
  <c r="M30" i="55"/>
  <c r="M29" i="55"/>
  <c r="Q30" i="55"/>
  <c r="Q29" i="55"/>
  <c r="S73" i="55"/>
  <c r="U117" i="55"/>
  <c r="U118" i="55"/>
  <c r="G119" i="55"/>
  <c r="F120" i="55"/>
  <c r="F29" i="55"/>
  <c r="N29" i="55"/>
  <c r="A46" i="55"/>
  <c r="A47" i="55"/>
  <c r="U52" i="55"/>
  <c r="A66" i="55"/>
  <c r="A69" i="55"/>
  <c r="A95" i="55"/>
  <c r="A18" i="55"/>
  <c r="U19" i="55"/>
  <c r="U21" i="55" s="1"/>
  <c r="D39" i="46" s="1"/>
  <c r="G48" i="55"/>
  <c r="G52" i="55" s="1"/>
  <c r="G53" i="55" s="1"/>
  <c r="A68" i="55"/>
  <c r="S70" i="55"/>
  <c r="S74" i="55" s="1"/>
  <c r="A73" i="55"/>
  <c r="U74" i="55"/>
  <c r="A81" i="55"/>
  <c r="T20" i="55"/>
  <c r="A23" i="55"/>
  <c r="T25" i="55"/>
  <c r="A28" i="55"/>
  <c r="A31" i="55"/>
  <c r="A39" i="55"/>
  <c r="A42" i="55"/>
  <c r="A44" i="55"/>
  <c r="A48" i="55"/>
  <c r="U48" i="55"/>
  <c r="A51" i="55"/>
  <c r="A59" i="55"/>
  <c r="A65" i="55"/>
  <c r="A70" i="55"/>
  <c r="O73" i="55"/>
  <c r="G77" i="55"/>
  <c r="H77" i="55" s="1"/>
  <c r="I77" i="55" s="1"/>
  <c r="S77" i="55" s="1"/>
  <c r="A90" i="55"/>
  <c r="A92" i="55"/>
  <c r="G95" i="55"/>
  <c r="G117" i="55"/>
  <c r="K117" i="55"/>
  <c r="O117" i="55"/>
  <c r="S46" i="55"/>
  <c r="F51" i="55"/>
  <c r="J51" i="55"/>
  <c r="N51" i="55"/>
  <c r="H52" i="55"/>
  <c r="L52" i="55"/>
  <c r="P52" i="55"/>
  <c r="F73" i="55"/>
  <c r="J73" i="55"/>
  <c r="N73" i="55"/>
  <c r="H74" i="55"/>
  <c r="L74" i="55"/>
  <c r="P74" i="55"/>
  <c r="F95" i="55"/>
  <c r="J95" i="55"/>
  <c r="N95" i="55"/>
  <c r="H96" i="55"/>
  <c r="L96" i="55"/>
  <c r="P96" i="55"/>
  <c r="B101" i="55"/>
  <c r="F117" i="55"/>
  <c r="J117" i="55"/>
  <c r="N117" i="55"/>
  <c r="H118" i="55"/>
  <c r="L118" i="55"/>
  <c r="P118" i="55"/>
  <c r="I24" i="55" l="1"/>
  <c r="I51" i="55"/>
  <c r="I48" i="55"/>
  <c r="I52" i="55" s="1"/>
  <c r="F98" i="55"/>
  <c r="S21" i="55"/>
  <c r="H75" i="55"/>
  <c r="G76" i="55"/>
  <c r="C104" i="55"/>
  <c r="B103" i="55"/>
  <c r="H55" i="55"/>
  <c r="G33" i="55"/>
  <c r="G54" i="55"/>
  <c r="H53" i="55"/>
  <c r="G31" i="55"/>
  <c r="B58" i="55"/>
  <c r="C59" i="55"/>
  <c r="U30" i="55"/>
  <c r="U29" i="55"/>
  <c r="C81" i="55"/>
  <c r="B80" i="55"/>
  <c r="H97" i="55"/>
  <c r="G98" i="55"/>
  <c r="T21" i="55"/>
  <c r="C39" i="46" s="1"/>
  <c r="C15" i="55"/>
  <c r="B14" i="55"/>
  <c r="H119" i="55"/>
  <c r="G120" i="55"/>
  <c r="B36" i="55"/>
  <c r="C37" i="55"/>
  <c r="J30" i="55"/>
  <c r="J29" i="55"/>
  <c r="S48" i="55"/>
  <c r="S52" i="55" s="1"/>
  <c r="G32" i="55" l="1"/>
  <c r="C37" i="46"/>
  <c r="B39" i="46"/>
  <c r="I26" i="55"/>
  <c r="I29" i="55"/>
  <c r="S24" i="55"/>
  <c r="B40" i="46" s="1"/>
  <c r="I119" i="55"/>
  <c r="H120" i="55"/>
  <c r="I75" i="55"/>
  <c r="H76" i="55"/>
  <c r="C82" i="55"/>
  <c r="B81" i="55"/>
  <c r="C16" i="55"/>
  <c r="B15" i="55"/>
  <c r="C60" i="55"/>
  <c r="B59" i="55"/>
  <c r="C105" i="55"/>
  <c r="B104" i="55"/>
  <c r="I55" i="55"/>
  <c r="H33" i="55"/>
  <c r="T29" i="55"/>
  <c r="T30" i="55"/>
  <c r="C38" i="55"/>
  <c r="B37" i="55"/>
  <c r="I97" i="55"/>
  <c r="H98" i="55"/>
  <c r="I53" i="55"/>
  <c r="H31" i="55"/>
  <c r="H54" i="55"/>
  <c r="S29" i="55" l="1"/>
  <c r="H32" i="55"/>
  <c r="D37" i="46"/>
  <c r="I30" i="55"/>
  <c r="S26" i="55"/>
  <c r="S30" i="55" s="1"/>
  <c r="C39" i="55"/>
  <c r="B38" i="55"/>
  <c r="S55" i="55"/>
  <c r="I33" i="55"/>
  <c r="S33" i="55" s="1"/>
  <c r="B35" i="46" s="1"/>
  <c r="C83" i="55"/>
  <c r="B82" i="55"/>
  <c r="I98" i="55"/>
  <c r="S98" i="55" s="1"/>
  <c r="S97" i="55"/>
  <c r="J97" i="55"/>
  <c r="C106" i="55"/>
  <c r="B105" i="55"/>
  <c r="C17" i="55"/>
  <c r="B16" i="55"/>
  <c r="I76" i="55"/>
  <c r="S76" i="55" s="1"/>
  <c r="J75" i="55"/>
  <c r="S75" i="55"/>
  <c r="I54" i="55"/>
  <c r="S54" i="55" s="1"/>
  <c r="S53" i="55"/>
  <c r="J53" i="55"/>
  <c r="I31" i="55"/>
  <c r="C61" i="55"/>
  <c r="B60" i="55"/>
  <c r="I120" i="55"/>
  <c r="S120" i="55" s="1"/>
  <c r="S119" i="55"/>
  <c r="J119" i="55"/>
  <c r="C62" i="55" l="1"/>
  <c r="B61" i="55"/>
  <c r="C84" i="55"/>
  <c r="B83" i="55"/>
  <c r="C40" i="55"/>
  <c r="B39" i="55"/>
  <c r="C107" i="55"/>
  <c r="B106" i="55"/>
  <c r="K53" i="55"/>
  <c r="J31" i="55"/>
  <c r="J32" i="55" s="1"/>
  <c r="J54" i="55"/>
  <c r="K75" i="55"/>
  <c r="J76" i="55"/>
  <c r="K119" i="55"/>
  <c r="J120" i="55"/>
  <c r="K97" i="55"/>
  <c r="J98" i="55"/>
  <c r="S31" i="55"/>
  <c r="B37" i="46" s="1"/>
  <c r="I32" i="55"/>
  <c r="S32" i="55" s="1"/>
  <c r="B17" i="55"/>
  <c r="C18" i="55"/>
  <c r="C41" i="55" l="1"/>
  <c r="B40" i="55"/>
  <c r="B107" i="55"/>
  <c r="C108" i="55"/>
  <c r="C85" i="55"/>
  <c r="B84" i="55"/>
  <c r="C19" i="55"/>
  <c r="B18" i="55"/>
  <c r="K54" i="55"/>
  <c r="L53" i="55"/>
  <c r="K31" i="55"/>
  <c r="K32" i="55" s="1"/>
  <c r="C63" i="55"/>
  <c r="B62" i="55"/>
  <c r="L119" i="55"/>
  <c r="K120" i="55"/>
  <c r="L97" i="55"/>
  <c r="K98" i="55"/>
  <c r="L75" i="55"/>
  <c r="K76" i="55"/>
  <c r="B85" i="55" l="1"/>
  <c r="C86" i="55"/>
  <c r="M75" i="55"/>
  <c r="L76" i="55"/>
  <c r="C20" i="55"/>
  <c r="B19" i="55"/>
  <c r="B41" i="55"/>
  <c r="C42" i="55"/>
  <c r="M119" i="55"/>
  <c r="L120" i="55"/>
  <c r="M53" i="55"/>
  <c r="L31" i="55"/>
  <c r="L32" i="55" s="1"/>
  <c r="L54" i="55"/>
  <c r="M97" i="55"/>
  <c r="L98" i="55"/>
  <c r="B63" i="55"/>
  <c r="C64" i="55"/>
  <c r="C109" i="55"/>
  <c r="B108" i="55"/>
  <c r="B64" i="55" l="1"/>
  <c r="C65" i="55"/>
  <c r="M120" i="55"/>
  <c r="T120" i="55" s="1"/>
  <c r="T119" i="55"/>
  <c r="N119" i="55"/>
  <c r="C87" i="55"/>
  <c r="B86" i="55"/>
  <c r="M54" i="55"/>
  <c r="T54" i="55" s="1"/>
  <c r="T53" i="55"/>
  <c r="N53" i="55"/>
  <c r="M31" i="55"/>
  <c r="M76" i="55"/>
  <c r="T76" i="55" s="1"/>
  <c r="T75" i="55"/>
  <c r="N75" i="55"/>
  <c r="C21" i="55"/>
  <c r="B20" i="55"/>
  <c r="B109" i="55"/>
  <c r="C110" i="55"/>
  <c r="M98" i="55"/>
  <c r="T98" i="55" s="1"/>
  <c r="T97" i="55"/>
  <c r="N97" i="55"/>
  <c r="B42" i="55"/>
  <c r="C43" i="55"/>
  <c r="O119" i="55" l="1"/>
  <c r="N120" i="55"/>
  <c r="O75" i="55"/>
  <c r="N76" i="55"/>
  <c r="B87" i="55"/>
  <c r="C88" i="55"/>
  <c r="B43" i="55"/>
  <c r="C44" i="55"/>
  <c r="C22" i="55"/>
  <c r="B21" i="55"/>
  <c r="T31" i="55"/>
  <c r="M32" i="55"/>
  <c r="T32" i="55" s="1"/>
  <c r="O97" i="55"/>
  <c r="N98" i="55"/>
  <c r="C111" i="55"/>
  <c r="B110" i="55"/>
  <c r="O53" i="55"/>
  <c r="N31" i="55"/>
  <c r="N32" i="55" s="1"/>
  <c r="N54" i="55"/>
  <c r="B65" i="55"/>
  <c r="C66" i="55"/>
  <c r="C67" i="55" l="1"/>
  <c r="B66" i="55"/>
  <c r="P97" i="55"/>
  <c r="O98" i="55"/>
  <c r="C23" i="55"/>
  <c r="B22" i="55"/>
  <c r="C89" i="55"/>
  <c r="B88" i="55"/>
  <c r="C112" i="55"/>
  <c r="B111" i="55"/>
  <c r="P75" i="55"/>
  <c r="O76" i="55"/>
  <c r="O54" i="55"/>
  <c r="O31" i="55"/>
  <c r="O32" i="55" s="1"/>
  <c r="P53" i="55"/>
  <c r="P119" i="55"/>
  <c r="O120" i="55"/>
  <c r="C45" i="55"/>
  <c r="B44" i="55"/>
  <c r="B112" i="55" l="1"/>
  <c r="C113" i="55"/>
  <c r="B67" i="55"/>
  <c r="C68" i="55"/>
  <c r="C46" i="55"/>
  <c r="B45" i="55"/>
  <c r="Q53" i="55"/>
  <c r="P31" i="55"/>
  <c r="P32" i="55" s="1"/>
  <c r="P54" i="55"/>
  <c r="Q75" i="55"/>
  <c r="P76" i="55"/>
  <c r="C90" i="55"/>
  <c r="B89" i="55"/>
  <c r="Q97" i="55"/>
  <c r="P98" i="55"/>
  <c r="C24" i="55"/>
  <c r="B23" i="55"/>
  <c r="Q119" i="55"/>
  <c r="P120" i="55"/>
  <c r="B46" i="55" l="1"/>
  <c r="C47" i="55"/>
  <c r="Q120" i="55"/>
  <c r="U120" i="55" s="1"/>
  <c r="U119" i="55"/>
  <c r="Q98" i="55"/>
  <c r="U98" i="55" s="1"/>
  <c r="U97" i="55"/>
  <c r="C114" i="55"/>
  <c r="B113" i="55"/>
  <c r="Q54" i="55"/>
  <c r="U54" i="55" s="1"/>
  <c r="U53" i="55"/>
  <c r="Q31" i="55"/>
  <c r="Q76" i="55"/>
  <c r="U76" i="55" s="1"/>
  <c r="U75" i="55"/>
  <c r="C25" i="55"/>
  <c r="B24" i="55"/>
  <c r="B90" i="55"/>
  <c r="C91" i="55"/>
  <c r="B68" i="55"/>
  <c r="C69" i="55"/>
  <c r="C92" i="55" l="1"/>
  <c r="B91" i="55"/>
  <c r="C26" i="55"/>
  <c r="B25" i="55"/>
  <c r="B47" i="55"/>
  <c r="C48" i="55"/>
  <c r="B69" i="55"/>
  <c r="C70" i="55"/>
  <c r="U31" i="55"/>
  <c r="Q32" i="55"/>
  <c r="U32" i="55" s="1"/>
  <c r="B114" i="55"/>
  <c r="C115" i="55"/>
  <c r="B48" i="55" l="1"/>
  <c r="C49" i="55"/>
  <c r="C27" i="55"/>
  <c r="B26" i="55"/>
  <c r="B92" i="55"/>
  <c r="C93" i="55"/>
  <c r="C116" i="55"/>
  <c r="B115" i="55"/>
  <c r="B70" i="55"/>
  <c r="C71" i="55"/>
  <c r="C72" i="55" l="1"/>
  <c r="B71" i="55"/>
  <c r="C94" i="55"/>
  <c r="B93" i="55"/>
  <c r="C50" i="55"/>
  <c r="B49" i="55"/>
  <c r="C117" i="55"/>
  <c r="B116" i="55"/>
  <c r="C28" i="55"/>
  <c r="B27" i="55"/>
  <c r="C29" i="55" l="1"/>
  <c r="B28" i="55"/>
  <c r="B117" i="55"/>
  <c r="C118" i="55"/>
  <c r="C95" i="55"/>
  <c r="B94" i="55"/>
  <c r="B50" i="55"/>
  <c r="C51" i="55"/>
  <c r="C73" i="55"/>
  <c r="B72" i="55"/>
  <c r="B95" i="55" l="1"/>
  <c r="C96" i="55"/>
  <c r="B73" i="55"/>
  <c r="C74" i="55"/>
  <c r="C30" i="55"/>
  <c r="B29" i="55"/>
  <c r="B51" i="55"/>
  <c r="C52" i="55"/>
  <c r="C119" i="55"/>
  <c r="B118" i="55"/>
  <c r="C120" i="55" l="1"/>
  <c r="B119" i="55"/>
  <c r="C31" i="55"/>
  <c r="B30" i="55"/>
  <c r="C97" i="55"/>
  <c r="B96" i="55"/>
  <c r="C53" i="55"/>
  <c r="B52" i="55"/>
  <c r="C75" i="55"/>
  <c r="B74" i="55"/>
  <c r="C98" i="55" l="1"/>
  <c r="B97" i="55"/>
  <c r="C54" i="55"/>
  <c r="B53" i="55"/>
  <c r="B31" i="55"/>
  <c r="C32" i="55"/>
  <c r="C76" i="55"/>
  <c r="B75" i="55"/>
  <c r="C121" i="55"/>
  <c r="B120" i="55"/>
  <c r="C122" i="55" l="1"/>
  <c r="B122" i="55" s="1"/>
  <c r="B121" i="55"/>
  <c r="C99" i="55"/>
  <c r="B98" i="55"/>
  <c r="B32" i="55"/>
  <c r="C33" i="55"/>
  <c r="C77" i="55"/>
  <c r="B76" i="55"/>
  <c r="C55" i="55"/>
  <c r="B54" i="55"/>
  <c r="C56" i="55" l="1"/>
  <c r="B56" i="55" s="1"/>
  <c r="B55" i="55"/>
  <c r="B33" i="55"/>
  <c r="C34" i="55"/>
  <c r="B34" i="55" s="1"/>
  <c r="C78" i="55"/>
  <c r="B78" i="55" s="1"/>
  <c r="B77" i="55"/>
  <c r="C100" i="55"/>
  <c r="B100" i="55" s="1"/>
  <c r="B99" i="55"/>
  <c r="I20" i="54" l="1"/>
  <c r="H20" i="54"/>
  <c r="G20" i="54"/>
  <c r="F20" i="54"/>
  <c r="S778" i="54"/>
  <c r="U780" i="54"/>
  <c r="T780" i="54"/>
  <c r="S780" i="54"/>
  <c r="A780" i="54"/>
  <c r="U779" i="54"/>
  <c r="T779" i="54"/>
  <c r="S779" i="54"/>
  <c r="A779" i="54"/>
  <c r="U778" i="54"/>
  <c r="T778" i="54"/>
  <c r="A778" i="54"/>
  <c r="A777" i="54"/>
  <c r="A776" i="54"/>
  <c r="R775" i="54"/>
  <c r="A775" i="54"/>
  <c r="A774" i="54"/>
  <c r="A773" i="54"/>
  <c r="A772" i="54"/>
  <c r="Q771" i="54"/>
  <c r="P771" i="54"/>
  <c r="O771" i="54"/>
  <c r="N771" i="54"/>
  <c r="M771" i="54"/>
  <c r="L771" i="54"/>
  <c r="K771" i="54"/>
  <c r="J771" i="54"/>
  <c r="I771" i="54"/>
  <c r="H771" i="54"/>
  <c r="G771" i="54"/>
  <c r="F771" i="54"/>
  <c r="A771" i="54"/>
  <c r="U770" i="54"/>
  <c r="T770" i="54"/>
  <c r="S770" i="54"/>
  <c r="A770" i="54"/>
  <c r="U769" i="54"/>
  <c r="T769" i="54"/>
  <c r="S769" i="54"/>
  <c r="A769" i="54"/>
  <c r="A768" i="54"/>
  <c r="A767" i="54"/>
  <c r="Q766" i="54"/>
  <c r="Q775" i="54" s="1"/>
  <c r="P766" i="54"/>
  <c r="P775" i="54" s="1"/>
  <c r="O766" i="54"/>
  <c r="O774" i="54" s="1"/>
  <c r="N766" i="54"/>
  <c r="N774" i="54" s="1"/>
  <c r="M766" i="54"/>
  <c r="M774" i="54" s="1"/>
  <c r="L766" i="54"/>
  <c r="L775" i="54" s="1"/>
  <c r="K766" i="54"/>
  <c r="K774" i="54" s="1"/>
  <c r="J766" i="54"/>
  <c r="J774" i="54" s="1"/>
  <c r="I766" i="54"/>
  <c r="I775" i="54" s="1"/>
  <c r="H766" i="54"/>
  <c r="H775" i="54" s="1"/>
  <c r="G766" i="54"/>
  <c r="G774" i="54" s="1"/>
  <c r="F766" i="54"/>
  <c r="F774" i="54" s="1"/>
  <c r="A766" i="54"/>
  <c r="U765" i="54"/>
  <c r="T765" i="54"/>
  <c r="S765" i="54"/>
  <c r="A765" i="54"/>
  <c r="U764" i="54"/>
  <c r="T764" i="54"/>
  <c r="S764" i="54"/>
  <c r="A764" i="54"/>
  <c r="U763" i="54"/>
  <c r="T763" i="54"/>
  <c r="S763" i="54"/>
  <c r="A763" i="54"/>
  <c r="A762" i="54"/>
  <c r="A761" i="54"/>
  <c r="A760" i="54"/>
  <c r="A759" i="54"/>
  <c r="A758" i="54"/>
  <c r="C757" i="54"/>
  <c r="C758" i="54" s="1"/>
  <c r="A757" i="54"/>
  <c r="U756" i="54"/>
  <c r="T756" i="54"/>
  <c r="S756" i="54"/>
  <c r="A756" i="54"/>
  <c r="U755" i="54"/>
  <c r="T755" i="54"/>
  <c r="S755" i="54"/>
  <c r="A755" i="54"/>
  <c r="U754" i="54"/>
  <c r="T754" i="54"/>
  <c r="S754" i="54"/>
  <c r="A754" i="54"/>
  <c r="A753" i="54"/>
  <c r="A752" i="54"/>
  <c r="R751" i="54"/>
  <c r="A751" i="54"/>
  <c r="A750" i="54"/>
  <c r="A749" i="54"/>
  <c r="A748" i="54"/>
  <c r="Q747" i="54"/>
  <c r="P747" i="54"/>
  <c r="O747" i="54"/>
  <c r="N747" i="54"/>
  <c r="M747" i="54"/>
  <c r="L747" i="54"/>
  <c r="K747" i="54"/>
  <c r="J747" i="54"/>
  <c r="T747" i="54" s="1"/>
  <c r="I747" i="54"/>
  <c r="H747" i="54"/>
  <c r="G747" i="54"/>
  <c r="F747" i="54"/>
  <c r="A747" i="54"/>
  <c r="U746" i="54"/>
  <c r="T746" i="54"/>
  <c r="S746" i="54"/>
  <c r="A746" i="54"/>
  <c r="U745" i="54"/>
  <c r="T745" i="54"/>
  <c r="S745" i="54"/>
  <c r="A745" i="54"/>
  <c r="A744" i="54"/>
  <c r="A743" i="54"/>
  <c r="Q742" i="54"/>
  <c r="Q750" i="54" s="1"/>
  <c r="P742" i="54"/>
  <c r="P750" i="54" s="1"/>
  <c r="O742" i="54"/>
  <c r="N742" i="54"/>
  <c r="N750" i="54" s="1"/>
  <c r="M742" i="54"/>
  <c r="M750" i="54" s="1"/>
  <c r="L742" i="54"/>
  <c r="L750" i="54" s="1"/>
  <c r="K742" i="54"/>
  <c r="J742" i="54"/>
  <c r="J750" i="54" s="1"/>
  <c r="I742" i="54"/>
  <c r="I750" i="54" s="1"/>
  <c r="H742" i="54"/>
  <c r="H750" i="54" s="1"/>
  <c r="G742" i="54"/>
  <c r="F742" i="54"/>
  <c r="F750" i="54" s="1"/>
  <c r="A742" i="54"/>
  <c r="U741" i="54"/>
  <c r="T741" i="54"/>
  <c r="S741" i="54"/>
  <c r="A741" i="54"/>
  <c r="U740" i="54"/>
  <c r="T740" i="54"/>
  <c r="S740" i="54"/>
  <c r="A740" i="54"/>
  <c r="U739" i="54"/>
  <c r="T739" i="54"/>
  <c r="S739" i="54"/>
  <c r="A739" i="54"/>
  <c r="A738" i="54"/>
  <c r="A737" i="54"/>
  <c r="A736" i="54"/>
  <c r="A735" i="54"/>
  <c r="A734" i="54"/>
  <c r="C733" i="54"/>
  <c r="C734" i="54" s="1"/>
  <c r="A733" i="54"/>
  <c r="U732" i="54"/>
  <c r="T732" i="54"/>
  <c r="S732" i="54"/>
  <c r="A732" i="54"/>
  <c r="U731" i="54"/>
  <c r="T731" i="54"/>
  <c r="S731" i="54"/>
  <c r="A731" i="54"/>
  <c r="U730" i="54"/>
  <c r="T730" i="54"/>
  <c r="S730" i="54"/>
  <c r="A730" i="54"/>
  <c r="A729" i="54"/>
  <c r="A728" i="54"/>
  <c r="R727" i="54"/>
  <c r="A727" i="54"/>
  <c r="A726" i="54"/>
  <c r="A725" i="54"/>
  <c r="A724" i="54"/>
  <c r="Q723" i="54"/>
  <c r="P723" i="54"/>
  <c r="O723" i="54"/>
  <c r="N723" i="54"/>
  <c r="M723" i="54"/>
  <c r="L723" i="54"/>
  <c r="K723" i="54"/>
  <c r="T723" i="54" s="1"/>
  <c r="J723" i="54"/>
  <c r="I723" i="54"/>
  <c r="H723" i="54"/>
  <c r="G723" i="54"/>
  <c r="F723" i="54"/>
  <c r="A723" i="54"/>
  <c r="U722" i="54"/>
  <c r="T722" i="54"/>
  <c r="S722" i="54"/>
  <c r="A722" i="54"/>
  <c r="U721" i="54"/>
  <c r="T721" i="54"/>
  <c r="S721" i="54"/>
  <c r="A721" i="54"/>
  <c r="A720" i="54"/>
  <c r="A719" i="54"/>
  <c r="Q718" i="54"/>
  <c r="Q726" i="54" s="1"/>
  <c r="P718" i="54"/>
  <c r="P726" i="54" s="1"/>
  <c r="O718" i="54"/>
  <c r="O726" i="54" s="1"/>
  <c r="N718" i="54"/>
  <c r="M718" i="54"/>
  <c r="M726" i="54" s="1"/>
  <c r="L718" i="54"/>
  <c r="L726" i="54" s="1"/>
  <c r="K718" i="54"/>
  <c r="J718" i="54"/>
  <c r="I718" i="54"/>
  <c r="I726" i="54" s="1"/>
  <c r="H718" i="54"/>
  <c r="H726" i="54" s="1"/>
  <c r="G718" i="54"/>
  <c r="G726" i="54" s="1"/>
  <c r="F718" i="54"/>
  <c r="A718" i="54"/>
  <c r="U717" i="54"/>
  <c r="T717" i="54"/>
  <c r="S717" i="54"/>
  <c r="A717" i="54"/>
  <c r="U716" i="54"/>
  <c r="T716" i="54"/>
  <c r="S716" i="54"/>
  <c r="A716" i="54"/>
  <c r="U715" i="54"/>
  <c r="T715" i="54"/>
  <c r="S715" i="54"/>
  <c r="A715" i="54"/>
  <c r="A714" i="54"/>
  <c r="A713" i="54"/>
  <c r="A712" i="54"/>
  <c r="A711" i="54"/>
  <c r="A710" i="54"/>
  <c r="C709" i="54"/>
  <c r="C710" i="54" s="1"/>
  <c r="A709" i="54"/>
  <c r="U708" i="54"/>
  <c r="T708" i="54"/>
  <c r="S708" i="54"/>
  <c r="A708" i="54"/>
  <c r="U707" i="54"/>
  <c r="T707" i="54"/>
  <c r="S707" i="54"/>
  <c r="A707" i="54"/>
  <c r="U706" i="54"/>
  <c r="T706" i="54"/>
  <c r="S706" i="54"/>
  <c r="A706" i="54"/>
  <c r="A705" i="54"/>
  <c r="A704" i="54"/>
  <c r="R703" i="54"/>
  <c r="A703" i="54"/>
  <c r="A702" i="54"/>
  <c r="A701" i="54"/>
  <c r="A700" i="54"/>
  <c r="Q699" i="54"/>
  <c r="P699" i="54"/>
  <c r="O699" i="54"/>
  <c r="N699" i="54"/>
  <c r="U699" i="54" s="1"/>
  <c r="M699" i="54"/>
  <c r="L699" i="54"/>
  <c r="K699" i="54"/>
  <c r="J699" i="54"/>
  <c r="T699" i="54" s="1"/>
  <c r="I699" i="54"/>
  <c r="H699" i="54"/>
  <c r="G699" i="54"/>
  <c r="F699" i="54"/>
  <c r="S699" i="54" s="1"/>
  <c r="A699" i="54"/>
  <c r="U698" i="54"/>
  <c r="T698" i="54"/>
  <c r="S698" i="54"/>
  <c r="A698" i="54"/>
  <c r="U697" i="54"/>
  <c r="T697" i="54"/>
  <c r="S697" i="54"/>
  <c r="A697" i="54"/>
  <c r="A696" i="54"/>
  <c r="A695" i="54"/>
  <c r="Q694" i="54"/>
  <c r="Q703" i="54" s="1"/>
  <c r="P694" i="54"/>
  <c r="P702" i="54" s="1"/>
  <c r="O694" i="54"/>
  <c r="O702" i="54" s="1"/>
  <c r="N694" i="54"/>
  <c r="M694" i="54"/>
  <c r="L694" i="54"/>
  <c r="L702" i="54" s="1"/>
  <c r="K694" i="54"/>
  <c r="K702" i="54" s="1"/>
  <c r="J694" i="54"/>
  <c r="I694" i="54"/>
  <c r="I703" i="54" s="1"/>
  <c r="H694" i="54"/>
  <c r="H702" i="54" s="1"/>
  <c r="G694" i="54"/>
  <c r="G702" i="54" s="1"/>
  <c r="F694" i="54"/>
  <c r="A694" i="54"/>
  <c r="U693" i="54"/>
  <c r="T693" i="54"/>
  <c r="S693" i="54"/>
  <c r="A693" i="54"/>
  <c r="U692" i="54"/>
  <c r="T692" i="54"/>
  <c r="S692" i="54"/>
  <c r="A692" i="54"/>
  <c r="U691" i="54"/>
  <c r="T691" i="54"/>
  <c r="S691" i="54"/>
  <c r="A691" i="54"/>
  <c r="A690" i="54"/>
  <c r="A689" i="54"/>
  <c r="A688" i="54"/>
  <c r="A687" i="54"/>
  <c r="A686" i="54"/>
  <c r="C685" i="54"/>
  <c r="A685" i="54"/>
  <c r="U684" i="54"/>
  <c r="T684" i="54"/>
  <c r="S684" i="54"/>
  <c r="A684" i="54"/>
  <c r="U683" i="54"/>
  <c r="T683" i="54"/>
  <c r="S683" i="54"/>
  <c r="A683" i="54"/>
  <c r="U682" i="54"/>
  <c r="T682" i="54"/>
  <c r="S682" i="54"/>
  <c r="A682" i="54"/>
  <c r="A681" i="54"/>
  <c r="A680" i="54"/>
  <c r="R679" i="54"/>
  <c r="A679" i="54"/>
  <c r="A678" i="54"/>
  <c r="A677" i="54"/>
  <c r="A676" i="54"/>
  <c r="Q675" i="54"/>
  <c r="P675" i="54"/>
  <c r="O675" i="54"/>
  <c r="N675" i="54"/>
  <c r="U675" i="54" s="1"/>
  <c r="M675" i="54"/>
  <c r="L675" i="54"/>
  <c r="K675" i="54"/>
  <c r="J675" i="54"/>
  <c r="I675" i="54"/>
  <c r="H675" i="54"/>
  <c r="G675" i="54"/>
  <c r="F675" i="54"/>
  <c r="S675" i="54" s="1"/>
  <c r="A675" i="54"/>
  <c r="U674" i="54"/>
  <c r="T674" i="54"/>
  <c r="S674" i="54"/>
  <c r="A674" i="54"/>
  <c r="U673" i="54"/>
  <c r="T673" i="54"/>
  <c r="S673" i="54"/>
  <c r="A673" i="54"/>
  <c r="A672" i="54"/>
  <c r="A671" i="54"/>
  <c r="Q670" i="54"/>
  <c r="Q678" i="54" s="1"/>
  <c r="P670" i="54"/>
  <c r="O670" i="54"/>
  <c r="O678" i="54" s="1"/>
  <c r="N670" i="54"/>
  <c r="N678" i="54" s="1"/>
  <c r="M670" i="54"/>
  <c r="L670" i="54"/>
  <c r="L679" i="54" s="1"/>
  <c r="K670" i="54"/>
  <c r="K678" i="54" s="1"/>
  <c r="J670" i="54"/>
  <c r="J678" i="54" s="1"/>
  <c r="I670" i="54"/>
  <c r="I678" i="54" s="1"/>
  <c r="H670" i="54"/>
  <c r="G670" i="54"/>
  <c r="G678" i="54" s="1"/>
  <c r="F670" i="54"/>
  <c r="F678" i="54" s="1"/>
  <c r="A670" i="54"/>
  <c r="U669" i="54"/>
  <c r="T669" i="54"/>
  <c r="S669" i="54"/>
  <c r="A669" i="54"/>
  <c r="U668" i="54"/>
  <c r="T668" i="54"/>
  <c r="S668" i="54"/>
  <c r="A668" i="54"/>
  <c r="U667" i="54"/>
  <c r="T667" i="54"/>
  <c r="S667" i="54"/>
  <c r="A667" i="54"/>
  <c r="A666" i="54"/>
  <c r="A665" i="54"/>
  <c r="A664" i="54"/>
  <c r="A663" i="54"/>
  <c r="C662" i="54"/>
  <c r="A662" i="54"/>
  <c r="C661" i="54"/>
  <c r="B661" i="54" s="1"/>
  <c r="A661" i="54"/>
  <c r="U660" i="54"/>
  <c r="T660" i="54"/>
  <c r="S660" i="54"/>
  <c r="A660" i="54"/>
  <c r="U659" i="54"/>
  <c r="T659" i="54"/>
  <c r="S659" i="54"/>
  <c r="A659" i="54"/>
  <c r="U658" i="54"/>
  <c r="T658" i="54"/>
  <c r="S658" i="54"/>
  <c r="A658" i="54"/>
  <c r="A657" i="54"/>
  <c r="A656" i="54"/>
  <c r="R655" i="54"/>
  <c r="A655" i="54"/>
  <c r="A654" i="54"/>
  <c r="A653" i="54"/>
  <c r="A652" i="54"/>
  <c r="Q651" i="54"/>
  <c r="P651" i="54"/>
  <c r="O651" i="54"/>
  <c r="N651" i="54"/>
  <c r="M651" i="54"/>
  <c r="L651" i="54"/>
  <c r="K651" i="54"/>
  <c r="T651" i="54" s="1"/>
  <c r="J651" i="54"/>
  <c r="I651" i="54"/>
  <c r="H651" i="54"/>
  <c r="G651" i="54"/>
  <c r="F651" i="54"/>
  <c r="A651" i="54"/>
  <c r="U650" i="54"/>
  <c r="T650" i="54"/>
  <c r="S650" i="54"/>
  <c r="A650" i="54"/>
  <c r="U649" i="54"/>
  <c r="T649" i="54"/>
  <c r="S649" i="54"/>
  <c r="A649" i="54"/>
  <c r="A648" i="54"/>
  <c r="A647" i="54"/>
  <c r="Q646" i="54"/>
  <c r="Q654" i="54" s="1"/>
  <c r="P646" i="54"/>
  <c r="O646" i="54"/>
  <c r="O654" i="54" s="1"/>
  <c r="N646" i="54"/>
  <c r="N654" i="54" s="1"/>
  <c r="M646" i="54"/>
  <c r="M654" i="54" s="1"/>
  <c r="L646" i="54"/>
  <c r="L654" i="54" s="1"/>
  <c r="K646" i="54"/>
  <c r="K654" i="54" s="1"/>
  <c r="J646" i="54"/>
  <c r="J654" i="54" s="1"/>
  <c r="I646" i="54"/>
  <c r="I654" i="54" s="1"/>
  <c r="H646" i="54"/>
  <c r="G646" i="54"/>
  <c r="G654" i="54" s="1"/>
  <c r="F646" i="54"/>
  <c r="F654" i="54" s="1"/>
  <c r="A646" i="54"/>
  <c r="U645" i="54"/>
  <c r="T645" i="54"/>
  <c r="S645" i="54"/>
  <c r="A645" i="54"/>
  <c r="U644" i="54"/>
  <c r="T644" i="54"/>
  <c r="S644" i="54"/>
  <c r="A644" i="54"/>
  <c r="U643" i="54"/>
  <c r="T643" i="54"/>
  <c r="S643" i="54"/>
  <c r="A643" i="54"/>
  <c r="A642" i="54"/>
  <c r="A641" i="54"/>
  <c r="A640" i="54"/>
  <c r="A639" i="54"/>
  <c r="A638" i="54"/>
  <c r="C637" i="54"/>
  <c r="B637" i="54" s="1"/>
  <c r="A637" i="54"/>
  <c r="U636" i="54"/>
  <c r="T636" i="54"/>
  <c r="S636" i="54"/>
  <c r="A636" i="54"/>
  <c r="U635" i="54"/>
  <c r="T635" i="54"/>
  <c r="S635" i="54"/>
  <c r="A635" i="54"/>
  <c r="U634" i="54"/>
  <c r="T634" i="54"/>
  <c r="S634" i="54"/>
  <c r="A634" i="54"/>
  <c r="A633" i="54"/>
  <c r="A632" i="54"/>
  <c r="R631" i="54"/>
  <c r="A631" i="54"/>
  <c r="A630" i="54"/>
  <c r="A629" i="54"/>
  <c r="A628" i="54"/>
  <c r="Q627" i="54"/>
  <c r="P627" i="54"/>
  <c r="O627" i="54"/>
  <c r="N627" i="54"/>
  <c r="U627" i="54" s="1"/>
  <c r="M627" i="54"/>
  <c r="L627" i="54"/>
  <c r="K627" i="54"/>
  <c r="J627" i="54"/>
  <c r="T627" i="54" s="1"/>
  <c r="I627" i="54"/>
  <c r="H627" i="54"/>
  <c r="G627" i="54"/>
  <c r="F627" i="54"/>
  <c r="S627" i="54" s="1"/>
  <c r="A627" i="54"/>
  <c r="U626" i="54"/>
  <c r="T626" i="54"/>
  <c r="S626" i="54"/>
  <c r="A626" i="54"/>
  <c r="U625" i="54"/>
  <c r="T625" i="54"/>
  <c r="S625" i="54"/>
  <c r="A625" i="54"/>
  <c r="A624" i="54"/>
  <c r="A623" i="54"/>
  <c r="Q622" i="54"/>
  <c r="Q630" i="54" s="1"/>
  <c r="P622" i="54"/>
  <c r="P630" i="54" s="1"/>
  <c r="O622" i="54"/>
  <c r="N622" i="54"/>
  <c r="N630" i="54" s="1"/>
  <c r="M622" i="54"/>
  <c r="M630" i="54" s="1"/>
  <c r="L622" i="54"/>
  <c r="L630" i="54" s="1"/>
  <c r="K622" i="54"/>
  <c r="K630" i="54" s="1"/>
  <c r="J622" i="54"/>
  <c r="I622" i="54"/>
  <c r="I630" i="54" s="1"/>
  <c r="H622" i="54"/>
  <c r="H630" i="54" s="1"/>
  <c r="G622" i="54"/>
  <c r="F622" i="54"/>
  <c r="F630" i="54" s="1"/>
  <c r="A622" i="54"/>
  <c r="U621" i="54"/>
  <c r="T621" i="54"/>
  <c r="S621" i="54"/>
  <c r="A621" i="54"/>
  <c r="U620" i="54"/>
  <c r="T620" i="54"/>
  <c r="S620" i="54"/>
  <c r="A620" i="54"/>
  <c r="U619" i="54"/>
  <c r="T619" i="54"/>
  <c r="S619" i="54"/>
  <c r="A619" i="54"/>
  <c r="A618" i="54"/>
  <c r="A617" i="54"/>
  <c r="A616" i="54"/>
  <c r="A615" i="54"/>
  <c r="A614" i="54"/>
  <c r="C613" i="54"/>
  <c r="C614" i="54" s="1"/>
  <c r="C615" i="54" s="1"/>
  <c r="A613" i="54"/>
  <c r="U612" i="54"/>
  <c r="T612" i="54"/>
  <c r="S612" i="54"/>
  <c r="A612" i="54"/>
  <c r="U611" i="54"/>
  <c r="T611" i="54"/>
  <c r="S611" i="54"/>
  <c r="A611" i="54"/>
  <c r="U610" i="54"/>
  <c r="T610" i="54"/>
  <c r="S610" i="54"/>
  <c r="A610" i="54"/>
  <c r="A609" i="54"/>
  <c r="A608" i="54"/>
  <c r="R607" i="54"/>
  <c r="A607" i="54"/>
  <c r="A606" i="54"/>
  <c r="A605" i="54"/>
  <c r="A604" i="54"/>
  <c r="Q603" i="54"/>
  <c r="P603" i="54"/>
  <c r="O603" i="54"/>
  <c r="O607" i="54" s="1"/>
  <c r="N603" i="54"/>
  <c r="M603" i="54"/>
  <c r="L603" i="54"/>
  <c r="K603" i="54"/>
  <c r="K607" i="54" s="1"/>
  <c r="J603" i="54"/>
  <c r="I603" i="54"/>
  <c r="H603" i="54"/>
  <c r="G603" i="54"/>
  <c r="F603" i="54"/>
  <c r="A603" i="54"/>
  <c r="U602" i="54"/>
  <c r="T602" i="54"/>
  <c r="S602" i="54"/>
  <c r="A602" i="54"/>
  <c r="U601" i="54"/>
  <c r="T601" i="54"/>
  <c r="S601" i="54"/>
  <c r="A601" i="54"/>
  <c r="A600" i="54"/>
  <c r="A599" i="54"/>
  <c r="Q598" i="54"/>
  <c r="P598" i="54"/>
  <c r="P606" i="54" s="1"/>
  <c r="O598" i="54"/>
  <c r="O606" i="54" s="1"/>
  <c r="N598" i="54"/>
  <c r="N606" i="54" s="1"/>
  <c r="M598" i="54"/>
  <c r="M606" i="54" s="1"/>
  <c r="L598" i="54"/>
  <c r="L606" i="54" s="1"/>
  <c r="K598" i="54"/>
  <c r="K606" i="54" s="1"/>
  <c r="J598" i="54"/>
  <c r="I598" i="54"/>
  <c r="H598" i="54"/>
  <c r="H606" i="54" s="1"/>
  <c r="G598" i="54"/>
  <c r="G606" i="54" s="1"/>
  <c r="F598" i="54"/>
  <c r="F606" i="54" s="1"/>
  <c r="A598" i="54"/>
  <c r="U597" i="54"/>
  <c r="T597" i="54"/>
  <c r="S597" i="54"/>
  <c r="A597" i="54"/>
  <c r="U596" i="54"/>
  <c r="T596" i="54"/>
  <c r="S596" i="54"/>
  <c r="A596" i="54"/>
  <c r="U595" i="54"/>
  <c r="T595" i="54"/>
  <c r="S595" i="54"/>
  <c r="A595" i="54"/>
  <c r="A594" i="54"/>
  <c r="A593" i="54"/>
  <c r="A592" i="54"/>
  <c r="A591" i="54"/>
  <c r="A590" i="54"/>
  <c r="C589" i="54"/>
  <c r="A589" i="54"/>
  <c r="U588" i="54"/>
  <c r="T588" i="54"/>
  <c r="S588" i="54"/>
  <c r="A588" i="54"/>
  <c r="U587" i="54"/>
  <c r="T587" i="54"/>
  <c r="S587" i="54"/>
  <c r="A587" i="54"/>
  <c r="U586" i="54"/>
  <c r="T586" i="54"/>
  <c r="S586" i="54"/>
  <c r="A586" i="54"/>
  <c r="A585" i="54"/>
  <c r="A584" i="54"/>
  <c r="R583" i="54"/>
  <c r="N583" i="54"/>
  <c r="A583" i="54"/>
  <c r="A582" i="54"/>
  <c r="A581" i="54"/>
  <c r="A580" i="54"/>
  <c r="Q579" i="54"/>
  <c r="P579" i="54"/>
  <c r="O579" i="54"/>
  <c r="N579" i="54"/>
  <c r="M579" i="54"/>
  <c r="L579" i="54"/>
  <c r="K579" i="54"/>
  <c r="J579" i="54"/>
  <c r="I579" i="54"/>
  <c r="H579" i="54"/>
  <c r="G579" i="54"/>
  <c r="F579" i="54"/>
  <c r="A579" i="54"/>
  <c r="U578" i="54"/>
  <c r="T578" i="54"/>
  <c r="S578" i="54"/>
  <c r="A578" i="54"/>
  <c r="U577" i="54"/>
  <c r="T577" i="54"/>
  <c r="S577" i="54"/>
  <c r="A577" i="54"/>
  <c r="A576" i="54"/>
  <c r="A575" i="54"/>
  <c r="Q574" i="54"/>
  <c r="P574" i="54"/>
  <c r="P582" i="54" s="1"/>
  <c r="O574" i="54"/>
  <c r="O582" i="54" s="1"/>
  <c r="N574" i="54"/>
  <c r="N582" i="54" s="1"/>
  <c r="M574" i="54"/>
  <c r="L574" i="54"/>
  <c r="K574" i="54"/>
  <c r="K582" i="54" s="1"/>
  <c r="J574" i="54"/>
  <c r="J582" i="54" s="1"/>
  <c r="I574" i="54"/>
  <c r="H574" i="54"/>
  <c r="H582" i="54" s="1"/>
  <c r="G574" i="54"/>
  <c r="G582" i="54" s="1"/>
  <c r="F574" i="54"/>
  <c r="F582" i="54" s="1"/>
  <c r="A574" i="54"/>
  <c r="U573" i="54"/>
  <c r="T573" i="54"/>
  <c r="S573" i="54"/>
  <c r="A573" i="54"/>
  <c r="U572" i="54"/>
  <c r="T572" i="54"/>
  <c r="S572" i="54"/>
  <c r="A572" i="54"/>
  <c r="U571" i="54"/>
  <c r="T571" i="54"/>
  <c r="S571" i="54"/>
  <c r="A571" i="54"/>
  <c r="A570" i="54"/>
  <c r="A569" i="54"/>
  <c r="A568" i="54"/>
  <c r="A567" i="54"/>
  <c r="A566" i="54"/>
  <c r="C565" i="54"/>
  <c r="C566" i="54" s="1"/>
  <c r="A565" i="54"/>
  <c r="U564" i="54"/>
  <c r="T564" i="54"/>
  <c r="S564" i="54"/>
  <c r="A564" i="54"/>
  <c r="U563" i="54"/>
  <c r="T563" i="54"/>
  <c r="S563" i="54"/>
  <c r="A563" i="54"/>
  <c r="U562" i="54"/>
  <c r="T562" i="54"/>
  <c r="S562" i="54"/>
  <c r="A562" i="54"/>
  <c r="A561" i="54"/>
  <c r="A560" i="54"/>
  <c r="R559" i="54"/>
  <c r="N559" i="54"/>
  <c r="F559" i="54"/>
  <c r="F560" i="54" s="1"/>
  <c r="F561" i="54" s="1"/>
  <c r="A559" i="54"/>
  <c r="A558" i="54"/>
  <c r="A557" i="54"/>
  <c r="A556" i="54"/>
  <c r="Q555" i="54"/>
  <c r="Q559" i="54" s="1"/>
  <c r="P555" i="54"/>
  <c r="O555" i="54"/>
  <c r="N555" i="54"/>
  <c r="M555" i="54"/>
  <c r="L555" i="54"/>
  <c r="K555" i="54"/>
  <c r="J555" i="54"/>
  <c r="T555" i="54" s="1"/>
  <c r="I555" i="54"/>
  <c r="I559" i="54" s="1"/>
  <c r="H555" i="54"/>
  <c r="G555" i="54"/>
  <c r="F555" i="54"/>
  <c r="A555" i="54"/>
  <c r="U554" i="54"/>
  <c r="T554" i="54"/>
  <c r="S554" i="54"/>
  <c r="A554" i="54"/>
  <c r="U553" i="54"/>
  <c r="T553" i="54"/>
  <c r="S553" i="54"/>
  <c r="A553" i="54"/>
  <c r="A552" i="54"/>
  <c r="A551" i="54"/>
  <c r="Q550" i="54"/>
  <c r="Q558" i="54" s="1"/>
  <c r="P550" i="54"/>
  <c r="P558" i="54" s="1"/>
  <c r="O550" i="54"/>
  <c r="O559" i="54" s="1"/>
  <c r="N550" i="54"/>
  <c r="N558" i="54" s="1"/>
  <c r="M550" i="54"/>
  <c r="M558" i="54" s="1"/>
  <c r="L550" i="54"/>
  <c r="L558" i="54" s="1"/>
  <c r="K550" i="54"/>
  <c r="J550" i="54"/>
  <c r="J558" i="54" s="1"/>
  <c r="I550" i="54"/>
  <c r="I558" i="54" s="1"/>
  <c r="H550" i="54"/>
  <c r="H558" i="54" s="1"/>
  <c r="G550" i="54"/>
  <c r="G559" i="54" s="1"/>
  <c r="F550" i="54"/>
  <c r="F558" i="54" s="1"/>
  <c r="A550" i="54"/>
  <c r="U549" i="54"/>
  <c r="T549" i="54"/>
  <c r="S549" i="54"/>
  <c r="A549" i="54"/>
  <c r="U548" i="54"/>
  <c r="T548" i="54"/>
  <c r="S548" i="54"/>
  <c r="A548" i="54"/>
  <c r="U547" i="54"/>
  <c r="T547" i="54"/>
  <c r="S547" i="54"/>
  <c r="A547" i="54"/>
  <c r="A546" i="54"/>
  <c r="A545" i="54"/>
  <c r="A544" i="54"/>
  <c r="A543" i="54"/>
  <c r="A542" i="54"/>
  <c r="C541" i="54"/>
  <c r="C542" i="54" s="1"/>
  <c r="B541" i="54"/>
  <c r="A541" i="54"/>
  <c r="U540" i="54"/>
  <c r="T540" i="54"/>
  <c r="S540" i="54"/>
  <c r="A540" i="54"/>
  <c r="U539" i="54"/>
  <c r="T539" i="54"/>
  <c r="S539" i="54"/>
  <c r="A539" i="54"/>
  <c r="U538" i="54"/>
  <c r="T538" i="54"/>
  <c r="S538" i="54"/>
  <c r="A538" i="54"/>
  <c r="A537" i="54"/>
  <c r="A536" i="54"/>
  <c r="R535" i="54"/>
  <c r="J535" i="54"/>
  <c r="A535" i="54"/>
  <c r="A534" i="54"/>
  <c r="A533" i="54"/>
  <c r="A532" i="54"/>
  <c r="Q531" i="54"/>
  <c r="P531" i="54"/>
  <c r="O531" i="54"/>
  <c r="N531" i="54"/>
  <c r="M531" i="54"/>
  <c r="L531" i="54"/>
  <c r="K531" i="54"/>
  <c r="J531" i="54"/>
  <c r="I531" i="54"/>
  <c r="H531" i="54"/>
  <c r="G531" i="54"/>
  <c r="F531" i="54"/>
  <c r="A531" i="54"/>
  <c r="U530" i="54"/>
  <c r="T530" i="54"/>
  <c r="S530" i="54"/>
  <c r="A530" i="54"/>
  <c r="U529" i="54"/>
  <c r="T529" i="54"/>
  <c r="S529" i="54"/>
  <c r="A529" i="54"/>
  <c r="A528" i="54"/>
  <c r="A527" i="54"/>
  <c r="Q526" i="54"/>
  <c r="P526" i="54"/>
  <c r="P534" i="54" s="1"/>
  <c r="O526" i="54"/>
  <c r="O534" i="54" s="1"/>
  <c r="N526" i="54"/>
  <c r="N534" i="54" s="1"/>
  <c r="M526" i="54"/>
  <c r="M534" i="54" s="1"/>
  <c r="L526" i="54"/>
  <c r="K526" i="54"/>
  <c r="K534" i="54" s="1"/>
  <c r="J526" i="54"/>
  <c r="J534" i="54" s="1"/>
  <c r="I526" i="54"/>
  <c r="H526" i="54"/>
  <c r="H534" i="54" s="1"/>
  <c r="G526" i="54"/>
  <c r="G534" i="54" s="1"/>
  <c r="F526" i="54"/>
  <c r="F534" i="54" s="1"/>
  <c r="A526" i="54"/>
  <c r="U525" i="54"/>
  <c r="T525" i="54"/>
  <c r="S525" i="54"/>
  <c r="A525" i="54"/>
  <c r="U524" i="54"/>
  <c r="T524" i="54"/>
  <c r="S524" i="54"/>
  <c r="A524" i="54"/>
  <c r="U523" i="54"/>
  <c r="T523" i="54"/>
  <c r="S523" i="54"/>
  <c r="A523" i="54"/>
  <c r="A522" i="54"/>
  <c r="A521" i="54"/>
  <c r="A520" i="54"/>
  <c r="A519" i="54"/>
  <c r="A518" i="54"/>
  <c r="C517" i="54"/>
  <c r="A517" i="54"/>
  <c r="U516" i="54"/>
  <c r="T516" i="54"/>
  <c r="S516" i="54"/>
  <c r="A516" i="54"/>
  <c r="U515" i="54"/>
  <c r="T515" i="54"/>
  <c r="S515" i="54"/>
  <c r="A515" i="54"/>
  <c r="U514" i="54"/>
  <c r="T514" i="54"/>
  <c r="S514" i="54"/>
  <c r="A514" i="54"/>
  <c r="A513" i="54"/>
  <c r="A512" i="54"/>
  <c r="R511" i="54"/>
  <c r="A511" i="54"/>
  <c r="A510" i="54"/>
  <c r="A509" i="54"/>
  <c r="A508" i="54"/>
  <c r="Q507" i="54"/>
  <c r="P507" i="54"/>
  <c r="O507" i="54"/>
  <c r="N507" i="54"/>
  <c r="N511" i="54" s="1"/>
  <c r="M507" i="54"/>
  <c r="L507" i="54"/>
  <c r="K507" i="54"/>
  <c r="J507" i="54"/>
  <c r="T507" i="54" s="1"/>
  <c r="I507" i="54"/>
  <c r="H507" i="54"/>
  <c r="G507" i="54"/>
  <c r="F507" i="54"/>
  <c r="A507" i="54"/>
  <c r="U506" i="54"/>
  <c r="T506" i="54"/>
  <c r="S506" i="54"/>
  <c r="A506" i="54"/>
  <c r="U505" i="54"/>
  <c r="T505" i="54"/>
  <c r="S505" i="54"/>
  <c r="A505" i="54"/>
  <c r="A504" i="54"/>
  <c r="A503" i="54"/>
  <c r="Q502" i="54"/>
  <c r="Q510" i="54" s="1"/>
  <c r="P502" i="54"/>
  <c r="P510" i="54" s="1"/>
  <c r="O502" i="54"/>
  <c r="N502" i="54"/>
  <c r="N510" i="54" s="1"/>
  <c r="M502" i="54"/>
  <c r="M510" i="54" s="1"/>
  <c r="L502" i="54"/>
  <c r="L510" i="54" s="1"/>
  <c r="K502" i="54"/>
  <c r="J502" i="54"/>
  <c r="J510" i="54" s="1"/>
  <c r="I502" i="54"/>
  <c r="I510" i="54" s="1"/>
  <c r="H502" i="54"/>
  <c r="H510" i="54" s="1"/>
  <c r="G502" i="54"/>
  <c r="F502" i="54"/>
  <c r="F510" i="54" s="1"/>
  <c r="A502" i="54"/>
  <c r="U501" i="54"/>
  <c r="T501" i="54"/>
  <c r="S501" i="54"/>
  <c r="A501" i="54"/>
  <c r="U500" i="54"/>
  <c r="T500" i="54"/>
  <c r="S500" i="54"/>
  <c r="A500" i="54"/>
  <c r="U499" i="54"/>
  <c r="T499" i="54"/>
  <c r="S499" i="54"/>
  <c r="A499" i="54"/>
  <c r="A498" i="54"/>
  <c r="A497" i="54"/>
  <c r="A496" i="54"/>
  <c r="A495" i="54"/>
  <c r="A494" i="54"/>
  <c r="C493" i="54"/>
  <c r="C494" i="54" s="1"/>
  <c r="A493" i="54"/>
  <c r="U492" i="54"/>
  <c r="T492" i="54"/>
  <c r="S492" i="54"/>
  <c r="A492" i="54"/>
  <c r="U491" i="54"/>
  <c r="T491" i="54"/>
  <c r="S491" i="54"/>
  <c r="A491" i="54"/>
  <c r="U490" i="54"/>
  <c r="T490" i="54"/>
  <c r="S490" i="54"/>
  <c r="A490" i="54"/>
  <c r="A489" i="54"/>
  <c r="A488" i="54"/>
  <c r="R487" i="54"/>
  <c r="A487" i="54"/>
  <c r="A486" i="54"/>
  <c r="A485" i="54"/>
  <c r="A484" i="54"/>
  <c r="Q483" i="54"/>
  <c r="P483" i="54"/>
  <c r="O483" i="54"/>
  <c r="N483" i="54"/>
  <c r="M483" i="54"/>
  <c r="M487" i="54" s="1"/>
  <c r="L483" i="54"/>
  <c r="K483" i="54"/>
  <c r="J483" i="54"/>
  <c r="T483" i="54" s="1"/>
  <c r="I483" i="54"/>
  <c r="H483" i="54"/>
  <c r="G483" i="54"/>
  <c r="F483" i="54"/>
  <c r="A483" i="54"/>
  <c r="U482" i="54"/>
  <c r="T482" i="54"/>
  <c r="S482" i="54"/>
  <c r="A482" i="54"/>
  <c r="U481" i="54"/>
  <c r="T481" i="54"/>
  <c r="S481" i="54"/>
  <c r="A481" i="54"/>
  <c r="A480" i="54"/>
  <c r="A479" i="54"/>
  <c r="Q478" i="54"/>
  <c r="Q486" i="54" s="1"/>
  <c r="P478" i="54"/>
  <c r="P486" i="54" s="1"/>
  <c r="O478" i="54"/>
  <c r="O486" i="54" s="1"/>
  <c r="N478" i="54"/>
  <c r="M478" i="54"/>
  <c r="M486" i="54" s="1"/>
  <c r="L478" i="54"/>
  <c r="L486" i="54" s="1"/>
  <c r="K478" i="54"/>
  <c r="J478" i="54"/>
  <c r="J486" i="54" s="1"/>
  <c r="I478" i="54"/>
  <c r="H478" i="54"/>
  <c r="H486" i="54" s="1"/>
  <c r="G478" i="54"/>
  <c r="G486" i="54" s="1"/>
  <c r="F478" i="54"/>
  <c r="A478" i="54"/>
  <c r="U477" i="54"/>
  <c r="T477" i="54"/>
  <c r="S477" i="54"/>
  <c r="A477" i="54"/>
  <c r="U476" i="54"/>
  <c r="T476" i="54"/>
  <c r="S476" i="54"/>
  <c r="A476" i="54"/>
  <c r="U475" i="54"/>
  <c r="T475" i="54"/>
  <c r="S475" i="54"/>
  <c r="A475" i="54"/>
  <c r="A474" i="54"/>
  <c r="A473" i="54"/>
  <c r="A472" i="54"/>
  <c r="A471" i="54"/>
  <c r="A470" i="54"/>
  <c r="C469" i="54"/>
  <c r="A469" i="54"/>
  <c r="U468" i="54"/>
  <c r="T468" i="54"/>
  <c r="S468" i="54"/>
  <c r="A468" i="54"/>
  <c r="U467" i="54"/>
  <c r="T467" i="54"/>
  <c r="S467" i="54"/>
  <c r="A467" i="54"/>
  <c r="U466" i="54"/>
  <c r="T466" i="54"/>
  <c r="S466" i="54"/>
  <c r="A466" i="54"/>
  <c r="A465" i="54"/>
  <c r="A464" i="54"/>
  <c r="R463" i="54"/>
  <c r="A463" i="54"/>
  <c r="A462" i="54"/>
  <c r="A461" i="54"/>
  <c r="A460" i="54"/>
  <c r="Q459" i="54"/>
  <c r="P459" i="54"/>
  <c r="O459" i="54"/>
  <c r="N459" i="54"/>
  <c r="M459" i="54"/>
  <c r="L459" i="54"/>
  <c r="K459" i="54"/>
  <c r="J459" i="54"/>
  <c r="I459" i="54"/>
  <c r="H459" i="54"/>
  <c r="G459" i="54"/>
  <c r="F459" i="54"/>
  <c r="A459" i="54"/>
  <c r="U458" i="54"/>
  <c r="T458" i="54"/>
  <c r="S458" i="54"/>
  <c r="A458" i="54"/>
  <c r="U457" i="54"/>
  <c r="T457" i="54"/>
  <c r="S457" i="54"/>
  <c r="A457" i="54"/>
  <c r="A456" i="54"/>
  <c r="A455" i="54"/>
  <c r="Q454" i="54"/>
  <c r="P454" i="54"/>
  <c r="P462" i="54" s="1"/>
  <c r="O454" i="54"/>
  <c r="O462" i="54" s="1"/>
  <c r="N454" i="54"/>
  <c r="N462" i="54" s="1"/>
  <c r="M454" i="54"/>
  <c r="M462" i="54" s="1"/>
  <c r="L454" i="54"/>
  <c r="L463" i="54" s="1"/>
  <c r="K454" i="54"/>
  <c r="K462" i="54" s="1"/>
  <c r="J454" i="54"/>
  <c r="I454" i="54"/>
  <c r="I462" i="54" s="1"/>
  <c r="H454" i="54"/>
  <c r="H463" i="54" s="1"/>
  <c r="G454" i="54"/>
  <c r="G462" i="54" s="1"/>
  <c r="F454" i="54"/>
  <c r="F462" i="54" s="1"/>
  <c r="A454" i="54"/>
  <c r="U453" i="54"/>
  <c r="T453" i="54"/>
  <c r="S453" i="54"/>
  <c r="A453" i="54"/>
  <c r="U452" i="54"/>
  <c r="T452" i="54"/>
  <c r="S452" i="54"/>
  <c r="A452" i="54"/>
  <c r="U451" i="54"/>
  <c r="T451" i="54"/>
  <c r="S451" i="54"/>
  <c r="A451" i="54"/>
  <c r="A450" i="54"/>
  <c r="A449" i="54"/>
  <c r="A448" i="54"/>
  <c r="A447" i="54"/>
  <c r="A446" i="54"/>
  <c r="C445" i="54"/>
  <c r="A445" i="54"/>
  <c r="U444" i="54"/>
  <c r="T444" i="54"/>
  <c r="S444" i="54"/>
  <c r="A444" i="54"/>
  <c r="U443" i="54"/>
  <c r="T443" i="54"/>
  <c r="S443" i="54"/>
  <c r="A443" i="54"/>
  <c r="U442" i="54"/>
  <c r="T442" i="54"/>
  <c r="S442" i="54"/>
  <c r="A442" i="54"/>
  <c r="A441" i="54"/>
  <c r="A440" i="54"/>
  <c r="R439" i="54"/>
  <c r="A439" i="54"/>
  <c r="A438" i="54"/>
  <c r="A437" i="54"/>
  <c r="A436" i="54"/>
  <c r="Q435" i="54"/>
  <c r="P435" i="54"/>
  <c r="O435" i="54"/>
  <c r="N435" i="54"/>
  <c r="M435" i="54"/>
  <c r="L435" i="54"/>
  <c r="K435" i="54"/>
  <c r="J435" i="54"/>
  <c r="J439" i="54" s="1"/>
  <c r="I435" i="54"/>
  <c r="H435" i="54"/>
  <c r="G435" i="54"/>
  <c r="F435" i="54"/>
  <c r="A435" i="54"/>
  <c r="U434" i="54"/>
  <c r="T434" i="54"/>
  <c r="S434" i="54"/>
  <c r="A434" i="54"/>
  <c r="U433" i="54"/>
  <c r="T433" i="54"/>
  <c r="S433" i="54"/>
  <c r="A433" i="54"/>
  <c r="A432" i="54"/>
  <c r="A431" i="54"/>
  <c r="Q430" i="54"/>
  <c r="Q439" i="54" s="1"/>
  <c r="P430" i="54"/>
  <c r="P439" i="54" s="1"/>
  <c r="O430" i="54"/>
  <c r="O438" i="54" s="1"/>
  <c r="N430" i="54"/>
  <c r="N439" i="54" s="1"/>
  <c r="M430" i="54"/>
  <c r="M438" i="54" s="1"/>
  <c r="L430" i="54"/>
  <c r="L439" i="54" s="1"/>
  <c r="K430" i="54"/>
  <c r="K438" i="54" s="1"/>
  <c r="J430" i="54"/>
  <c r="J438" i="54" s="1"/>
  <c r="I430" i="54"/>
  <c r="I438" i="54" s="1"/>
  <c r="H430" i="54"/>
  <c r="H439" i="54" s="1"/>
  <c r="G430" i="54"/>
  <c r="F430" i="54"/>
  <c r="A430" i="54"/>
  <c r="U429" i="54"/>
  <c r="T429" i="54"/>
  <c r="S429" i="54"/>
  <c r="A429" i="54"/>
  <c r="U428" i="54"/>
  <c r="T428" i="54"/>
  <c r="S428" i="54"/>
  <c r="A428" i="54"/>
  <c r="U427" i="54"/>
  <c r="T427" i="54"/>
  <c r="S427" i="54"/>
  <c r="A427" i="54"/>
  <c r="A426" i="54"/>
  <c r="A425" i="54"/>
  <c r="A424" i="54"/>
  <c r="A423" i="54"/>
  <c r="A422" i="54"/>
  <c r="C421" i="54"/>
  <c r="C422" i="54" s="1"/>
  <c r="B422" i="54" s="1"/>
  <c r="A421" i="54"/>
  <c r="U420" i="54"/>
  <c r="T420" i="54"/>
  <c r="S420" i="54"/>
  <c r="A420" i="54"/>
  <c r="U419" i="54"/>
  <c r="T419" i="54"/>
  <c r="S419" i="54"/>
  <c r="A419" i="54"/>
  <c r="U418" i="54"/>
  <c r="T418" i="54"/>
  <c r="S418" i="54"/>
  <c r="A418" i="54"/>
  <c r="A417" i="54"/>
  <c r="A416" i="54"/>
  <c r="R415" i="54"/>
  <c r="A415" i="54"/>
  <c r="A414" i="54"/>
  <c r="A413" i="54"/>
  <c r="A412" i="54"/>
  <c r="Q411" i="54"/>
  <c r="P411" i="54"/>
  <c r="O411" i="54"/>
  <c r="N411" i="54"/>
  <c r="M411" i="54"/>
  <c r="L411" i="54"/>
  <c r="K411" i="54"/>
  <c r="J411" i="54"/>
  <c r="I411" i="54"/>
  <c r="H411" i="54"/>
  <c r="G411" i="54"/>
  <c r="F411" i="54"/>
  <c r="A411" i="54"/>
  <c r="U410" i="54"/>
  <c r="T410" i="54"/>
  <c r="S410" i="54"/>
  <c r="A410" i="54"/>
  <c r="U409" i="54"/>
  <c r="T409" i="54"/>
  <c r="S409" i="54"/>
  <c r="A409" i="54"/>
  <c r="A408" i="54"/>
  <c r="A407" i="54"/>
  <c r="Q406" i="54"/>
  <c r="P406" i="54"/>
  <c r="P414" i="54" s="1"/>
  <c r="O406" i="54"/>
  <c r="O414" i="54" s="1"/>
  <c r="N406" i="54"/>
  <c r="N414" i="54" s="1"/>
  <c r="M406" i="54"/>
  <c r="L406" i="54"/>
  <c r="L414" i="54" s="1"/>
  <c r="K406" i="54"/>
  <c r="K414" i="54" s="1"/>
  <c r="J406" i="54"/>
  <c r="I406" i="54"/>
  <c r="I415" i="54" s="1"/>
  <c r="H406" i="54"/>
  <c r="H414" i="54" s="1"/>
  <c r="G406" i="54"/>
  <c r="G414" i="54" s="1"/>
  <c r="F406" i="54"/>
  <c r="F414" i="54" s="1"/>
  <c r="A406" i="54"/>
  <c r="U405" i="54"/>
  <c r="T405" i="54"/>
  <c r="S405" i="54"/>
  <c r="A405" i="54"/>
  <c r="U404" i="54"/>
  <c r="T404" i="54"/>
  <c r="S404" i="54"/>
  <c r="A404" i="54"/>
  <c r="U403" i="54"/>
  <c r="T403" i="54"/>
  <c r="S403" i="54"/>
  <c r="A403" i="54"/>
  <c r="A402" i="54"/>
  <c r="A401" i="54"/>
  <c r="A400" i="54"/>
  <c r="A399" i="54"/>
  <c r="A398" i="54"/>
  <c r="C397" i="54"/>
  <c r="A397" i="54"/>
  <c r="U396" i="54"/>
  <c r="T396" i="54"/>
  <c r="S396" i="54"/>
  <c r="A396" i="54"/>
  <c r="U395" i="54"/>
  <c r="T395" i="54"/>
  <c r="S395" i="54"/>
  <c r="A395" i="54"/>
  <c r="U394" i="54"/>
  <c r="T394" i="54"/>
  <c r="S394" i="54"/>
  <c r="A394" i="54"/>
  <c r="A393" i="54"/>
  <c r="A392" i="54"/>
  <c r="R391" i="54"/>
  <c r="A391" i="54"/>
  <c r="A390" i="54"/>
  <c r="A389" i="54"/>
  <c r="A388" i="54"/>
  <c r="Q387" i="54"/>
  <c r="P387" i="54"/>
  <c r="O387" i="54"/>
  <c r="N387" i="54"/>
  <c r="U387" i="54" s="1"/>
  <c r="M387" i="54"/>
  <c r="L387" i="54"/>
  <c r="K387" i="54"/>
  <c r="J387" i="54"/>
  <c r="I387" i="54"/>
  <c r="H387" i="54"/>
  <c r="G387" i="54"/>
  <c r="F387" i="54"/>
  <c r="A387" i="54"/>
  <c r="U386" i="54"/>
  <c r="T386" i="54"/>
  <c r="S386" i="54"/>
  <c r="A386" i="54"/>
  <c r="U385" i="54"/>
  <c r="T385" i="54"/>
  <c r="S385" i="54"/>
  <c r="A385" i="54"/>
  <c r="A384" i="54"/>
  <c r="A383" i="54"/>
  <c r="Q382" i="54"/>
  <c r="Q390" i="54" s="1"/>
  <c r="P382" i="54"/>
  <c r="P390" i="54" s="1"/>
  <c r="O382" i="54"/>
  <c r="O390" i="54" s="1"/>
  <c r="N382" i="54"/>
  <c r="N390" i="54" s="1"/>
  <c r="M382" i="54"/>
  <c r="L382" i="54"/>
  <c r="K382" i="54"/>
  <c r="K390" i="54" s="1"/>
  <c r="J382" i="54"/>
  <c r="J390" i="54" s="1"/>
  <c r="I382" i="54"/>
  <c r="I390" i="54" s="1"/>
  <c r="H382" i="54"/>
  <c r="H390" i="54" s="1"/>
  <c r="G382" i="54"/>
  <c r="G390" i="54" s="1"/>
  <c r="F382" i="54"/>
  <c r="F390" i="54" s="1"/>
  <c r="A382" i="54"/>
  <c r="U381" i="54"/>
  <c r="T381" i="54"/>
  <c r="S381" i="54"/>
  <c r="A381" i="54"/>
  <c r="U380" i="54"/>
  <c r="T380" i="54"/>
  <c r="S380" i="54"/>
  <c r="A380" i="54"/>
  <c r="U379" i="54"/>
  <c r="T379" i="54"/>
  <c r="S379" i="54"/>
  <c r="A379" i="54"/>
  <c r="A378" i="54"/>
  <c r="A377" i="54"/>
  <c r="A376" i="54"/>
  <c r="A375" i="54"/>
  <c r="A374" i="54"/>
  <c r="C373" i="54"/>
  <c r="A373" i="54"/>
  <c r="U372" i="54"/>
  <c r="T372" i="54"/>
  <c r="S372" i="54"/>
  <c r="A372" i="54"/>
  <c r="U371" i="54"/>
  <c r="T371" i="54"/>
  <c r="S371" i="54"/>
  <c r="A371" i="54"/>
  <c r="U370" i="54"/>
  <c r="T370" i="54"/>
  <c r="S370" i="54"/>
  <c r="A370" i="54"/>
  <c r="A369" i="54"/>
  <c r="A368" i="54"/>
  <c r="R367" i="54"/>
  <c r="Q367" i="54"/>
  <c r="I367" i="54"/>
  <c r="A367" i="54"/>
  <c r="A366" i="54"/>
  <c r="A365" i="54"/>
  <c r="A364" i="54"/>
  <c r="Q363" i="54"/>
  <c r="P363" i="54"/>
  <c r="O363" i="54"/>
  <c r="U363" i="54" s="1"/>
  <c r="N363" i="54"/>
  <c r="M363" i="54"/>
  <c r="L363" i="54"/>
  <c r="K363" i="54"/>
  <c r="T363" i="54" s="1"/>
  <c r="J363" i="54"/>
  <c r="I363" i="54"/>
  <c r="H363" i="54"/>
  <c r="G363" i="54"/>
  <c r="F363" i="54"/>
  <c r="A363" i="54"/>
  <c r="U362" i="54"/>
  <c r="T362" i="54"/>
  <c r="S362" i="54"/>
  <c r="A362" i="54"/>
  <c r="U361" i="54"/>
  <c r="T361" i="54"/>
  <c r="S361" i="54"/>
  <c r="A361" i="54"/>
  <c r="A360" i="54"/>
  <c r="A359" i="54"/>
  <c r="Q358" i="54"/>
  <c r="Q366" i="54" s="1"/>
  <c r="P358" i="54"/>
  <c r="O358" i="54"/>
  <c r="N358" i="54"/>
  <c r="N366" i="54" s="1"/>
  <c r="M358" i="54"/>
  <c r="M366" i="54" s="1"/>
  <c r="L358" i="54"/>
  <c r="K358" i="54"/>
  <c r="K366" i="54" s="1"/>
  <c r="J358" i="54"/>
  <c r="J366" i="54" s="1"/>
  <c r="I358" i="54"/>
  <c r="I366" i="54" s="1"/>
  <c r="H358" i="54"/>
  <c r="H367" i="54" s="1"/>
  <c r="G358" i="54"/>
  <c r="F358" i="54"/>
  <c r="F366" i="54" s="1"/>
  <c r="A358" i="54"/>
  <c r="U357" i="54"/>
  <c r="T357" i="54"/>
  <c r="S357" i="54"/>
  <c r="A357" i="54"/>
  <c r="U356" i="54"/>
  <c r="T356" i="54"/>
  <c r="S356" i="54"/>
  <c r="A356" i="54"/>
  <c r="U355" i="54"/>
  <c r="T355" i="54"/>
  <c r="S355" i="54"/>
  <c r="A355" i="54"/>
  <c r="A354" i="54"/>
  <c r="A353" i="54"/>
  <c r="A352" i="54"/>
  <c r="A351" i="54"/>
  <c r="A350" i="54"/>
  <c r="C349" i="54"/>
  <c r="B349" i="54" s="1"/>
  <c r="A349" i="54"/>
  <c r="U348" i="54"/>
  <c r="T348" i="54"/>
  <c r="I348" i="54"/>
  <c r="S348" i="54" s="1"/>
  <c r="H348" i="54"/>
  <c r="G348" i="54"/>
  <c r="F348" i="54"/>
  <c r="A348" i="54"/>
  <c r="U347" i="54"/>
  <c r="T347" i="54"/>
  <c r="S347" i="54"/>
  <c r="A347" i="54"/>
  <c r="U346" i="54"/>
  <c r="T346" i="54"/>
  <c r="I346" i="54"/>
  <c r="S346" i="54" s="1"/>
  <c r="H346" i="54"/>
  <c r="G346" i="54"/>
  <c r="F346" i="54"/>
  <c r="A346" i="54"/>
  <c r="A345" i="54"/>
  <c r="A344" i="54"/>
  <c r="R343" i="54"/>
  <c r="M343" i="54"/>
  <c r="A343" i="54"/>
  <c r="A342" i="54"/>
  <c r="A341" i="54"/>
  <c r="A340" i="54"/>
  <c r="Q339" i="54"/>
  <c r="P339" i="54"/>
  <c r="O339" i="54"/>
  <c r="N339" i="54"/>
  <c r="M339" i="54"/>
  <c r="L339" i="54"/>
  <c r="K339" i="54"/>
  <c r="J339" i="54"/>
  <c r="A339" i="54"/>
  <c r="U338" i="54"/>
  <c r="T338" i="54"/>
  <c r="I338" i="54"/>
  <c r="H338" i="54"/>
  <c r="G338" i="54"/>
  <c r="F338" i="54"/>
  <c r="A338" i="54"/>
  <c r="U337" i="54"/>
  <c r="T337" i="54"/>
  <c r="I337" i="54"/>
  <c r="H337" i="54"/>
  <c r="G337" i="54"/>
  <c r="F337" i="54"/>
  <c r="A337" i="54"/>
  <c r="A336" i="54"/>
  <c r="A335" i="54"/>
  <c r="Q334" i="54"/>
  <c r="Q342" i="54" s="1"/>
  <c r="P334" i="54"/>
  <c r="P342" i="54" s="1"/>
  <c r="O334" i="54"/>
  <c r="N334" i="54"/>
  <c r="N342" i="54" s="1"/>
  <c r="M334" i="54"/>
  <c r="M342" i="54" s="1"/>
  <c r="L334" i="54"/>
  <c r="L342" i="54" s="1"/>
  <c r="K334" i="54"/>
  <c r="K343" i="54" s="1"/>
  <c r="J334" i="54"/>
  <c r="J343" i="54" s="1"/>
  <c r="A334" i="54"/>
  <c r="U333" i="54"/>
  <c r="T333" i="54"/>
  <c r="I333" i="54"/>
  <c r="I334" i="54" s="1"/>
  <c r="H333" i="54"/>
  <c r="G333" i="54"/>
  <c r="G334" i="54" s="1"/>
  <c r="F333" i="54"/>
  <c r="A333" i="54"/>
  <c r="U332" i="54"/>
  <c r="T332" i="54"/>
  <c r="S332" i="54"/>
  <c r="A332" i="54"/>
  <c r="U331" i="54"/>
  <c r="T331" i="54"/>
  <c r="I331" i="54"/>
  <c r="H331" i="54"/>
  <c r="G331" i="54"/>
  <c r="F331" i="54"/>
  <c r="S331" i="54" s="1"/>
  <c r="A331" i="54"/>
  <c r="A330" i="54"/>
  <c r="A329" i="54"/>
  <c r="F328" i="54"/>
  <c r="A328" i="54"/>
  <c r="F327" i="54"/>
  <c r="A327" i="54"/>
  <c r="F326" i="54"/>
  <c r="A326" i="54"/>
  <c r="C325" i="54"/>
  <c r="C326" i="54" s="1"/>
  <c r="A325" i="54"/>
  <c r="U324" i="54"/>
  <c r="T324" i="54"/>
  <c r="S324" i="54"/>
  <c r="A324" i="54"/>
  <c r="U323" i="54"/>
  <c r="T323" i="54"/>
  <c r="S323" i="54"/>
  <c r="A323" i="54"/>
  <c r="U322" i="54"/>
  <c r="T322" i="54"/>
  <c r="S322" i="54"/>
  <c r="A322" i="54"/>
  <c r="A321" i="54"/>
  <c r="A320" i="54"/>
  <c r="R319" i="54"/>
  <c r="K319" i="54"/>
  <c r="A319" i="54"/>
  <c r="P318" i="54"/>
  <c r="O318" i="54"/>
  <c r="A318" i="54"/>
  <c r="A317" i="54"/>
  <c r="A316" i="54"/>
  <c r="Q315" i="54"/>
  <c r="P315" i="54"/>
  <c r="O315" i="54"/>
  <c r="N315" i="54"/>
  <c r="M315" i="54"/>
  <c r="L315" i="54"/>
  <c r="K315" i="54"/>
  <c r="J315" i="54"/>
  <c r="I315" i="54"/>
  <c r="H315" i="54"/>
  <c r="G315" i="54"/>
  <c r="F315" i="54"/>
  <c r="S315" i="54" s="1"/>
  <c r="A315" i="54"/>
  <c r="U314" i="54"/>
  <c r="T314" i="54"/>
  <c r="S314" i="54"/>
  <c r="A314" i="54"/>
  <c r="U313" i="54"/>
  <c r="T313" i="54"/>
  <c r="S313" i="54"/>
  <c r="A313" i="54"/>
  <c r="A312" i="54"/>
  <c r="A311" i="54"/>
  <c r="Q310" i="54"/>
  <c r="P310" i="54"/>
  <c r="O310" i="54"/>
  <c r="O319" i="54" s="1"/>
  <c r="N310" i="54"/>
  <c r="N319" i="54" s="1"/>
  <c r="M310" i="54"/>
  <c r="M318" i="54" s="1"/>
  <c r="L310" i="54"/>
  <c r="K310" i="54"/>
  <c r="K318" i="54" s="1"/>
  <c r="J310" i="54"/>
  <c r="I310" i="54"/>
  <c r="I318" i="54" s="1"/>
  <c r="H310" i="54"/>
  <c r="H319" i="54" s="1"/>
  <c r="G310" i="54"/>
  <c r="G318" i="54" s="1"/>
  <c r="F310" i="54"/>
  <c r="A310" i="54"/>
  <c r="U309" i="54"/>
  <c r="T309" i="54"/>
  <c r="S309" i="54"/>
  <c r="A309" i="54"/>
  <c r="U308" i="54"/>
  <c r="T308" i="54"/>
  <c r="S308" i="54"/>
  <c r="A308" i="54"/>
  <c r="U307" i="54"/>
  <c r="T307" i="54"/>
  <c r="S307" i="54"/>
  <c r="A307" i="54"/>
  <c r="A306" i="54"/>
  <c r="A305" i="54"/>
  <c r="A304" i="54"/>
  <c r="A303" i="54"/>
  <c r="A302" i="54"/>
  <c r="C301" i="54"/>
  <c r="A301" i="54"/>
  <c r="U300" i="54"/>
  <c r="T300" i="54"/>
  <c r="S300" i="54"/>
  <c r="A300" i="54"/>
  <c r="U299" i="54"/>
  <c r="T299" i="54"/>
  <c r="S299" i="54"/>
  <c r="A299" i="54"/>
  <c r="U298" i="54"/>
  <c r="T298" i="54"/>
  <c r="S298" i="54"/>
  <c r="A298" i="54"/>
  <c r="A297" i="54"/>
  <c r="A296" i="54"/>
  <c r="R295" i="54"/>
  <c r="A295" i="54"/>
  <c r="A294" i="54"/>
  <c r="A293" i="54"/>
  <c r="A292" i="54"/>
  <c r="Q291" i="54"/>
  <c r="P291" i="54"/>
  <c r="O291" i="54"/>
  <c r="O295" i="54" s="1"/>
  <c r="N291" i="54"/>
  <c r="M291" i="54"/>
  <c r="L291" i="54"/>
  <c r="K291" i="54"/>
  <c r="J291" i="54"/>
  <c r="I291" i="54"/>
  <c r="H291" i="54"/>
  <c r="G291" i="54"/>
  <c r="G295" i="54" s="1"/>
  <c r="F291" i="54"/>
  <c r="A291" i="54"/>
  <c r="U290" i="54"/>
  <c r="T290" i="54"/>
  <c r="S290" i="54"/>
  <c r="A290" i="54"/>
  <c r="U289" i="54"/>
  <c r="T289" i="54"/>
  <c r="S289" i="54"/>
  <c r="A289" i="54"/>
  <c r="A288" i="54"/>
  <c r="A287" i="54"/>
  <c r="Q286" i="54"/>
  <c r="P286" i="54"/>
  <c r="P294" i="54" s="1"/>
  <c r="O286" i="54"/>
  <c r="O294" i="54" s="1"/>
  <c r="N286" i="54"/>
  <c r="N294" i="54" s="1"/>
  <c r="M286" i="54"/>
  <c r="L286" i="54"/>
  <c r="K286" i="54"/>
  <c r="K294" i="54" s="1"/>
  <c r="J286" i="54"/>
  <c r="J294" i="54" s="1"/>
  <c r="I286" i="54"/>
  <c r="H286" i="54"/>
  <c r="H294" i="54" s="1"/>
  <c r="G286" i="54"/>
  <c r="G294" i="54" s="1"/>
  <c r="F286" i="54"/>
  <c r="F294" i="54" s="1"/>
  <c r="A286" i="54"/>
  <c r="U285" i="54"/>
  <c r="T285" i="54"/>
  <c r="S285" i="54"/>
  <c r="A285" i="54"/>
  <c r="U284" i="54"/>
  <c r="T284" i="54"/>
  <c r="S284" i="54"/>
  <c r="A284" i="54"/>
  <c r="U283" i="54"/>
  <c r="T283" i="54"/>
  <c r="S283" i="54"/>
  <c r="A283" i="54"/>
  <c r="A282" i="54"/>
  <c r="A281" i="54"/>
  <c r="A280" i="54"/>
  <c r="A279" i="54"/>
  <c r="A278" i="54"/>
  <c r="C277" i="54"/>
  <c r="B277" i="54" s="1"/>
  <c r="A277" i="54"/>
  <c r="U276" i="54"/>
  <c r="T276" i="54"/>
  <c r="S276" i="54"/>
  <c r="A276" i="54"/>
  <c r="U275" i="54"/>
  <c r="T275" i="54"/>
  <c r="S275" i="54"/>
  <c r="A275" i="54"/>
  <c r="U274" i="54"/>
  <c r="T274" i="54"/>
  <c r="S274" i="54"/>
  <c r="A274" i="54"/>
  <c r="A273" i="54"/>
  <c r="A272" i="54"/>
  <c r="R271" i="54"/>
  <c r="Q271" i="54"/>
  <c r="I271" i="54"/>
  <c r="A271" i="54"/>
  <c r="K270" i="54"/>
  <c r="A270" i="54"/>
  <c r="A269" i="54"/>
  <c r="A268" i="54"/>
  <c r="Q267" i="54"/>
  <c r="P267" i="54"/>
  <c r="O267" i="54"/>
  <c r="N267" i="54"/>
  <c r="M267" i="54"/>
  <c r="L267" i="54"/>
  <c r="K267" i="54"/>
  <c r="J267" i="54"/>
  <c r="I267" i="54"/>
  <c r="H267" i="54"/>
  <c r="G267" i="54"/>
  <c r="F267" i="54"/>
  <c r="A267" i="54"/>
  <c r="U266" i="54"/>
  <c r="T266" i="54"/>
  <c r="S266" i="54"/>
  <c r="A266" i="54"/>
  <c r="U265" i="54"/>
  <c r="T265" i="54"/>
  <c r="S265" i="54"/>
  <c r="A265" i="54"/>
  <c r="A264" i="54"/>
  <c r="A263" i="54"/>
  <c r="Q262" i="54"/>
  <c r="Q270" i="54" s="1"/>
  <c r="P262" i="54"/>
  <c r="P270" i="54" s="1"/>
  <c r="O262" i="54"/>
  <c r="O270" i="54" s="1"/>
  <c r="N262" i="54"/>
  <c r="N270" i="54" s="1"/>
  <c r="M262" i="54"/>
  <c r="M270" i="54" s="1"/>
  <c r="L262" i="54"/>
  <c r="L270" i="54" s="1"/>
  <c r="K262" i="54"/>
  <c r="J262" i="54"/>
  <c r="J270" i="54" s="1"/>
  <c r="I262" i="54"/>
  <c r="I270" i="54" s="1"/>
  <c r="H262" i="54"/>
  <c r="H270" i="54" s="1"/>
  <c r="G262" i="54"/>
  <c r="G270" i="54" s="1"/>
  <c r="F262" i="54"/>
  <c r="F270" i="54" s="1"/>
  <c r="A262" i="54"/>
  <c r="U261" i="54"/>
  <c r="T261" i="54"/>
  <c r="S261" i="54"/>
  <c r="A261" i="54"/>
  <c r="U260" i="54"/>
  <c r="T260" i="54"/>
  <c r="S260" i="54"/>
  <c r="A260" i="54"/>
  <c r="U259" i="54"/>
  <c r="T259" i="54"/>
  <c r="S259" i="54"/>
  <c r="A259" i="54"/>
  <c r="A258" i="54"/>
  <c r="A257" i="54"/>
  <c r="A256" i="54"/>
  <c r="A255" i="54"/>
  <c r="C254" i="54"/>
  <c r="B254" i="54" s="1"/>
  <c r="A254" i="54"/>
  <c r="C253" i="54"/>
  <c r="B253" i="54"/>
  <c r="A253" i="54"/>
  <c r="U252" i="54"/>
  <c r="T252" i="54"/>
  <c r="S252" i="54"/>
  <c r="A252" i="54"/>
  <c r="U251" i="54"/>
  <c r="T251" i="54"/>
  <c r="S251" i="54"/>
  <c r="A251" i="54"/>
  <c r="U250" i="54"/>
  <c r="T250" i="54"/>
  <c r="S250" i="54"/>
  <c r="A250" i="54"/>
  <c r="A249" i="54"/>
  <c r="A248" i="54"/>
  <c r="R247" i="54"/>
  <c r="P247" i="54"/>
  <c r="H247" i="54"/>
  <c r="A247" i="54"/>
  <c r="G246" i="54"/>
  <c r="A246" i="54"/>
  <c r="A245" i="54"/>
  <c r="A244" i="54"/>
  <c r="Q243" i="54"/>
  <c r="P243" i="54"/>
  <c r="O243" i="54"/>
  <c r="N243" i="54"/>
  <c r="M243" i="54"/>
  <c r="L243" i="54"/>
  <c r="K243" i="54"/>
  <c r="J243" i="54"/>
  <c r="I243" i="54"/>
  <c r="H243" i="54"/>
  <c r="G243" i="54"/>
  <c r="F243" i="54"/>
  <c r="A243" i="54"/>
  <c r="U242" i="54"/>
  <c r="T242" i="54"/>
  <c r="S242" i="54"/>
  <c r="A242" i="54"/>
  <c r="U241" i="54"/>
  <c r="T241" i="54"/>
  <c r="S241" i="54"/>
  <c r="A241" i="54"/>
  <c r="A240" i="54"/>
  <c r="A239" i="54"/>
  <c r="Q238" i="54"/>
  <c r="P238" i="54"/>
  <c r="P246" i="54" s="1"/>
  <c r="O238" i="54"/>
  <c r="O246" i="54" s="1"/>
  <c r="N238" i="54"/>
  <c r="N246" i="54" s="1"/>
  <c r="M238" i="54"/>
  <c r="L238" i="54"/>
  <c r="L246" i="54" s="1"/>
  <c r="K238" i="54"/>
  <c r="J238" i="54"/>
  <c r="I238" i="54"/>
  <c r="H238" i="54"/>
  <c r="H246" i="54" s="1"/>
  <c r="G238" i="54"/>
  <c r="F238" i="54"/>
  <c r="F246" i="54" s="1"/>
  <c r="A238" i="54"/>
  <c r="U237" i="54"/>
  <c r="T237" i="54"/>
  <c r="S237" i="54"/>
  <c r="A237" i="54"/>
  <c r="U236" i="54"/>
  <c r="T236" i="54"/>
  <c r="S236" i="54"/>
  <c r="A236" i="54"/>
  <c r="U235" i="54"/>
  <c r="T235" i="54"/>
  <c r="S235" i="54"/>
  <c r="A235" i="54"/>
  <c r="A234" i="54"/>
  <c r="A233" i="54"/>
  <c r="A232" i="54"/>
  <c r="A231" i="54"/>
  <c r="A230" i="54"/>
  <c r="C229" i="54"/>
  <c r="C230" i="54" s="1"/>
  <c r="C231" i="54" s="1"/>
  <c r="B231" i="54" s="1"/>
  <c r="A229" i="54"/>
  <c r="U228" i="54"/>
  <c r="T228" i="54"/>
  <c r="S228" i="54"/>
  <c r="A228" i="54"/>
  <c r="U227" i="54"/>
  <c r="T227" i="54"/>
  <c r="S227" i="54"/>
  <c r="A227" i="54"/>
  <c r="U226" i="54"/>
  <c r="T226" i="54"/>
  <c r="S226" i="54"/>
  <c r="A226" i="54"/>
  <c r="A225" i="54"/>
  <c r="A224" i="54"/>
  <c r="R223" i="54"/>
  <c r="A223" i="54"/>
  <c r="A222" i="54"/>
  <c r="A221" i="54"/>
  <c r="A220" i="54"/>
  <c r="Q219" i="54"/>
  <c r="P219" i="54"/>
  <c r="O219" i="54"/>
  <c r="N219" i="54"/>
  <c r="U219" i="54" s="1"/>
  <c r="M219" i="54"/>
  <c r="L219" i="54"/>
  <c r="K219" i="54"/>
  <c r="K223" i="54" s="1"/>
  <c r="J219" i="54"/>
  <c r="T219" i="54" s="1"/>
  <c r="I219" i="54"/>
  <c r="H219" i="54"/>
  <c r="G219" i="54"/>
  <c r="F219" i="54"/>
  <c r="S219" i="54" s="1"/>
  <c r="A219" i="54"/>
  <c r="U218" i="54"/>
  <c r="T218" i="54"/>
  <c r="S218" i="54"/>
  <c r="A218" i="54"/>
  <c r="U217" i="54"/>
  <c r="T217" i="54"/>
  <c r="S217" i="54"/>
  <c r="A217" i="54"/>
  <c r="A216" i="54"/>
  <c r="A215" i="54"/>
  <c r="Q214" i="54"/>
  <c r="Q223" i="54" s="1"/>
  <c r="P214" i="54"/>
  <c r="P222" i="54" s="1"/>
  <c r="O214" i="54"/>
  <c r="O222" i="54" s="1"/>
  <c r="N214" i="54"/>
  <c r="N222" i="54" s="1"/>
  <c r="M214" i="54"/>
  <c r="M223" i="54" s="1"/>
  <c r="L214" i="54"/>
  <c r="L222" i="54" s="1"/>
  <c r="K214" i="54"/>
  <c r="K222" i="54" s="1"/>
  <c r="J214" i="54"/>
  <c r="I214" i="54"/>
  <c r="I223" i="54" s="1"/>
  <c r="H214" i="54"/>
  <c r="H222" i="54" s="1"/>
  <c r="G214" i="54"/>
  <c r="G222" i="54" s="1"/>
  <c r="F214" i="54"/>
  <c r="F222" i="54" s="1"/>
  <c r="A214" i="54"/>
  <c r="U213" i="54"/>
  <c r="T213" i="54"/>
  <c r="S213" i="54"/>
  <c r="A213" i="54"/>
  <c r="U212" i="54"/>
  <c r="T212" i="54"/>
  <c r="S212" i="54"/>
  <c r="A212" i="54"/>
  <c r="U211" i="54"/>
  <c r="T211" i="54"/>
  <c r="S211" i="54"/>
  <c r="A211" i="54"/>
  <c r="A210" i="54"/>
  <c r="A209" i="54"/>
  <c r="A208" i="54"/>
  <c r="A207" i="54"/>
  <c r="A206" i="54"/>
  <c r="C205" i="54"/>
  <c r="A205" i="54"/>
  <c r="U204" i="54"/>
  <c r="T204" i="54"/>
  <c r="S204" i="54"/>
  <c r="A204" i="54"/>
  <c r="U203" i="54"/>
  <c r="T203" i="54"/>
  <c r="S203" i="54"/>
  <c r="A203" i="54"/>
  <c r="U202" i="54"/>
  <c r="T202" i="54"/>
  <c r="S202" i="54"/>
  <c r="A202" i="54"/>
  <c r="A201" i="54"/>
  <c r="A200" i="54"/>
  <c r="R199" i="54"/>
  <c r="A199" i="54"/>
  <c r="I198" i="54"/>
  <c r="A198" i="54"/>
  <c r="A197" i="54"/>
  <c r="A196" i="54"/>
  <c r="Q195" i="54"/>
  <c r="P195" i="54"/>
  <c r="O195" i="54"/>
  <c r="N195" i="54"/>
  <c r="U195" i="54" s="1"/>
  <c r="M195" i="54"/>
  <c r="L195" i="54"/>
  <c r="K195" i="54"/>
  <c r="J195" i="54"/>
  <c r="I195" i="54"/>
  <c r="H195" i="54"/>
  <c r="G195" i="54"/>
  <c r="F195" i="54"/>
  <c r="A195" i="54"/>
  <c r="U194" i="54"/>
  <c r="T194" i="54"/>
  <c r="S194" i="54"/>
  <c r="A194" i="54"/>
  <c r="U193" i="54"/>
  <c r="T193" i="54"/>
  <c r="S193" i="54"/>
  <c r="A193" i="54"/>
  <c r="A192" i="54"/>
  <c r="A191" i="54"/>
  <c r="Q190" i="54"/>
  <c r="Q198" i="54" s="1"/>
  <c r="P190" i="54"/>
  <c r="P198" i="54" s="1"/>
  <c r="O190" i="54"/>
  <c r="O198" i="54" s="1"/>
  <c r="N190" i="54"/>
  <c r="N198" i="54" s="1"/>
  <c r="M190" i="54"/>
  <c r="L190" i="54"/>
  <c r="K190" i="54"/>
  <c r="K198" i="54" s="1"/>
  <c r="J190" i="54"/>
  <c r="J198" i="54" s="1"/>
  <c r="I190" i="54"/>
  <c r="H190" i="54"/>
  <c r="H198" i="54" s="1"/>
  <c r="G190" i="54"/>
  <c r="G198" i="54" s="1"/>
  <c r="F190" i="54"/>
  <c r="F198" i="54" s="1"/>
  <c r="A190" i="54"/>
  <c r="U189" i="54"/>
  <c r="T189" i="54"/>
  <c r="S189" i="54"/>
  <c r="A189" i="54"/>
  <c r="U188" i="54"/>
  <c r="T188" i="54"/>
  <c r="S188" i="54"/>
  <c r="C188" i="54"/>
  <c r="C189" i="54" s="1"/>
  <c r="B189" i="54" s="1"/>
  <c r="A188" i="54"/>
  <c r="U187" i="54"/>
  <c r="T187" i="54"/>
  <c r="S187" i="54"/>
  <c r="B187" i="54"/>
  <c r="A187" i="54"/>
  <c r="A186" i="54"/>
  <c r="A185" i="54"/>
  <c r="A184" i="54"/>
  <c r="A183" i="54"/>
  <c r="A182" i="54"/>
  <c r="C181" i="54"/>
  <c r="C182" i="54" s="1"/>
  <c r="C183" i="54" s="1"/>
  <c r="A181" i="54"/>
  <c r="U180" i="54"/>
  <c r="T180" i="54"/>
  <c r="S180" i="54"/>
  <c r="A180" i="54"/>
  <c r="U179" i="54"/>
  <c r="T179" i="54"/>
  <c r="S179" i="54"/>
  <c r="A179" i="54"/>
  <c r="U178" i="54"/>
  <c r="T178" i="54"/>
  <c r="S178" i="54"/>
  <c r="A178" i="54"/>
  <c r="A177" i="54"/>
  <c r="A176" i="54"/>
  <c r="R175" i="54"/>
  <c r="A175" i="54"/>
  <c r="A174" i="54"/>
  <c r="A173" i="54"/>
  <c r="A172" i="54"/>
  <c r="Q171" i="54"/>
  <c r="P171" i="54"/>
  <c r="O171" i="54"/>
  <c r="N171" i="54"/>
  <c r="M171" i="54"/>
  <c r="L171" i="54"/>
  <c r="K171" i="54"/>
  <c r="T171" i="54" s="1"/>
  <c r="J171" i="54"/>
  <c r="I171" i="54"/>
  <c r="H171" i="54"/>
  <c r="G171" i="54"/>
  <c r="F171" i="54"/>
  <c r="S171" i="54" s="1"/>
  <c r="A171" i="54"/>
  <c r="U170" i="54"/>
  <c r="T170" i="54"/>
  <c r="S170" i="54"/>
  <c r="A170" i="54"/>
  <c r="U169" i="54"/>
  <c r="T169" i="54"/>
  <c r="S169" i="54"/>
  <c r="A169" i="54"/>
  <c r="A168" i="54"/>
  <c r="A167" i="54"/>
  <c r="Q166" i="54"/>
  <c r="Q174" i="54" s="1"/>
  <c r="P166" i="54"/>
  <c r="P174" i="54" s="1"/>
  <c r="O166" i="54"/>
  <c r="O175" i="54" s="1"/>
  <c r="N166" i="54"/>
  <c r="M166" i="54"/>
  <c r="M174" i="54" s="1"/>
  <c r="L166" i="54"/>
  <c r="L174" i="54" s="1"/>
  <c r="K166" i="54"/>
  <c r="K175" i="54" s="1"/>
  <c r="J166" i="54"/>
  <c r="J175" i="54" s="1"/>
  <c r="I166" i="54"/>
  <c r="I174" i="54" s="1"/>
  <c r="H166" i="54"/>
  <c r="H174" i="54" s="1"/>
  <c r="G166" i="54"/>
  <c r="G175" i="54" s="1"/>
  <c r="F166" i="54"/>
  <c r="F175" i="54" s="1"/>
  <c r="F176" i="54" s="1"/>
  <c r="A166" i="54"/>
  <c r="U165" i="54"/>
  <c r="T165" i="54"/>
  <c r="S165" i="54"/>
  <c r="A165" i="54"/>
  <c r="U164" i="54"/>
  <c r="T164" i="54"/>
  <c r="S164" i="54"/>
  <c r="A164" i="54"/>
  <c r="U163" i="54"/>
  <c r="T163" i="54"/>
  <c r="S163" i="54"/>
  <c r="A163" i="54"/>
  <c r="A162" i="54"/>
  <c r="A161" i="54"/>
  <c r="A160" i="54"/>
  <c r="A159" i="54"/>
  <c r="A158" i="54"/>
  <c r="C157" i="54"/>
  <c r="C158" i="54" s="1"/>
  <c r="B158" i="54" s="1"/>
  <c r="A157" i="54"/>
  <c r="U156" i="54"/>
  <c r="T156" i="54"/>
  <c r="S156" i="54"/>
  <c r="A156" i="54"/>
  <c r="U155" i="54"/>
  <c r="T155" i="54"/>
  <c r="S155" i="54"/>
  <c r="A155" i="54"/>
  <c r="U154" i="54"/>
  <c r="T154" i="54"/>
  <c r="S154" i="54"/>
  <c r="A154" i="54"/>
  <c r="A153" i="54"/>
  <c r="A152" i="54"/>
  <c r="R151" i="54"/>
  <c r="A151" i="54"/>
  <c r="A150" i="54"/>
  <c r="A149" i="54"/>
  <c r="A148" i="54"/>
  <c r="Q147" i="54"/>
  <c r="P147" i="54"/>
  <c r="O147" i="54"/>
  <c r="N147" i="54"/>
  <c r="M147" i="54"/>
  <c r="L147" i="54"/>
  <c r="K147" i="54"/>
  <c r="J147" i="54"/>
  <c r="I147" i="54"/>
  <c r="H147" i="54"/>
  <c r="G147" i="54"/>
  <c r="F147" i="54"/>
  <c r="A147" i="54"/>
  <c r="U146" i="54"/>
  <c r="T146" i="54"/>
  <c r="S146" i="54"/>
  <c r="A146" i="54"/>
  <c r="U145" i="54"/>
  <c r="T145" i="54"/>
  <c r="S145" i="54"/>
  <c r="A145" i="54"/>
  <c r="A144" i="54"/>
  <c r="A143" i="54"/>
  <c r="Q142" i="54"/>
  <c r="P142" i="54"/>
  <c r="P150" i="54" s="1"/>
  <c r="O142" i="54"/>
  <c r="O150" i="54" s="1"/>
  <c r="N142" i="54"/>
  <c r="N150" i="54" s="1"/>
  <c r="M142" i="54"/>
  <c r="M150" i="54" s="1"/>
  <c r="L142" i="54"/>
  <c r="L150" i="54" s="1"/>
  <c r="K142" i="54"/>
  <c r="K150" i="54" s="1"/>
  <c r="J142" i="54"/>
  <c r="I142" i="54"/>
  <c r="H142" i="54"/>
  <c r="H150" i="54" s="1"/>
  <c r="G142" i="54"/>
  <c r="G150" i="54" s="1"/>
  <c r="F142" i="54"/>
  <c r="F151" i="54" s="1"/>
  <c r="F152" i="54" s="1"/>
  <c r="A142" i="54"/>
  <c r="U141" i="54"/>
  <c r="T141" i="54"/>
  <c r="S141" i="54"/>
  <c r="A141" i="54"/>
  <c r="U140" i="54"/>
  <c r="T140" i="54"/>
  <c r="S140" i="54"/>
  <c r="A140" i="54"/>
  <c r="U139" i="54"/>
  <c r="T139" i="54"/>
  <c r="S139" i="54"/>
  <c r="A139" i="54"/>
  <c r="A138" i="54"/>
  <c r="A137" i="54"/>
  <c r="A136" i="54"/>
  <c r="A135" i="54"/>
  <c r="A134" i="54"/>
  <c r="C133" i="54"/>
  <c r="A133" i="54"/>
  <c r="U132" i="54"/>
  <c r="T132" i="54"/>
  <c r="S132" i="54"/>
  <c r="A132" i="54"/>
  <c r="U131" i="54"/>
  <c r="T131" i="54"/>
  <c r="S131" i="54"/>
  <c r="A131" i="54"/>
  <c r="U130" i="54"/>
  <c r="T130" i="54"/>
  <c r="S130" i="54"/>
  <c r="A130" i="54"/>
  <c r="A129" i="54"/>
  <c r="A128" i="54"/>
  <c r="R127" i="54"/>
  <c r="A127" i="54"/>
  <c r="A126" i="54"/>
  <c r="A125" i="54"/>
  <c r="A124" i="54"/>
  <c r="Q123" i="54"/>
  <c r="P123" i="54"/>
  <c r="U123" i="54" s="1"/>
  <c r="O123" i="54"/>
  <c r="N123" i="54"/>
  <c r="M123" i="54"/>
  <c r="L123" i="54"/>
  <c r="K123" i="54"/>
  <c r="J123" i="54"/>
  <c r="I123" i="54"/>
  <c r="H123" i="54"/>
  <c r="G123" i="54"/>
  <c r="F123" i="54"/>
  <c r="A123" i="54"/>
  <c r="U122" i="54"/>
  <c r="T122" i="54"/>
  <c r="S122" i="54"/>
  <c r="A122" i="54"/>
  <c r="U121" i="54"/>
  <c r="T121" i="54"/>
  <c r="S121" i="54"/>
  <c r="A121" i="54"/>
  <c r="A120" i="54"/>
  <c r="A119" i="54"/>
  <c r="Q118" i="54"/>
  <c r="Q127" i="54" s="1"/>
  <c r="P118" i="54"/>
  <c r="P126" i="54" s="1"/>
  <c r="O118" i="54"/>
  <c r="O126" i="54" s="1"/>
  <c r="N118" i="54"/>
  <c r="N126" i="54" s="1"/>
  <c r="M118" i="54"/>
  <c r="M127" i="54" s="1"/>
  <c r="L118" i="54"/>
  <c r="K118" i="54"/>
  <c r="K126" i="54" s="1"/>
  <c r="J118" i="54"/>
  <c r="J126" i="54" s="1"/>
  <c r="I118" i="54"/>
  <c r="I127" i="54" s="1"/>
  <c r="H118" i="54"/>
  <c r="H126" i="54" s="1"/>
  <c r="G118" i="54"/>
  <c r="G126" i="54" s="1"/>
  <c r="F118" i="54"/>
  <c r="F126" i="54" s="1"/>
  <c r="A118" i="54"/>
  <c r="U117" i="54"/>
  <c r="T117" i="54"/>
  <c r="S117" i="54"/>
  <c r="A117" i="54"/>
  <c r="U116" i="54"/>
  <c r="T116" i="54"/>
  <c r="S116" i="54"/>
  <c r="A116" i="54"/>
  <c r="U115" i="54"/>
  <c r="T115" i="54"/>
  <c r="S115" i="54"/>
  <c r="A115" i="54"/>
  <c r="A114" i="54"/>
  <c r="A113" i="54"/>
  <c r="A112" i="54"/>
  <c r="A111" i="54"/>
  <c r="C110" i="54"/>
  <c r="A110" i="54"/>
  <c r="C109" i="54"/>
  <c r="B109" i="54" s="1"/>
  <c r="A109" i="54"/>
  <c r="U108" i="54"/>
  <c r="T108" i="54"/>
  <c r="S108" i="54"/>
  <c r="A108" i="54"/>
  <c r="U107" i="54"/>
  <c r="T107" i="54"/>
  <c r="S107" i="54"/>
  <c r="A107" i="54"/>
  <c r="U106" i="54"/>
  <c r="T106" i="54"/>
  <c r="S106" i="54"/>
  <c r="A106" i="54"/>
  <c r="A105" i="54"/>
  <c r="A104" i="54"/>
  <c r="R103" i="54"/>
  <c r="A103" i="54"/>
  <c r="A102" i="54"/>
  <c r="A101" i="54"/>
  <c r="A100" i="54"/>
  <c r="Q99" i="54"/>
  <c r="P99" i="54"/>
  <c r="O99" i="54"/>
  <c r="N99" i="54"/>
  <c r="M99" i="54"/>
  <c r="L99" i="54"/>
  <c r="K99" i="54"/>
  <c r="T99" i="54" s="1"/>
  <c r="J99" i="54"/>
  <c r="I99" i="54"/>
  <c r="H99" i="54"/>
  <c r="G99" i="54"/>
  <c r="F99" i="54"/>
  <c r="A99" i="54"/>
  <c r="U98" i="54"/>
  <c r="T98" i="54"/>
  <c r="S98" i="54"/>
  <c r="A98" i="54"/>
  <c r="U97" i="54"/>
  <c r="T97" i="54"/>
  <c r="S97" i="54"/>
  <c r="A97" i="54"/>
  <c r="A96" i="54"/>
  <c r="A95" i="54"/>
  <c r="Q94" i="54"/>
  <c r="Q102" i="54" s="1"/>
  <c r="P94" i="54"/>
  <c r="P102" i="54" s="1"/>
  <c r="O94" i="54"/>
  <c r="O102" i="54" s="1"/>
  <c r="N94" i="54"/>
  <c r="N102" i="54" s="1"/>
  <c r="M94" i="54"/>
  <c r="M102" i="54" s="1"/>
  <c r="L94" i="54"/>
  <c r="L102" i="54" s="1"/>
  <c r="K94" i="54"/>
  <c r="K102" i="54" s="1"/>
  <c r="J94" i="54"/>
  <c r="J102" i="54" s="1"/>
  <c r="I94" i="54"/>
  <c r="I102" i="54" s="1"/>
  <c r="H94" i="54"/>
  <c r="H102" i="54" s="1"/>
  <c r="G94" i="54"/>
  <c r="G102" i="54" s="1"/>
  <c r="F94" i="54"/>
  <c r="F102" i="54" s="1"/>
  <c r="A94" i="54"/>
  <c r="U93" i="54"/>
  <c r="T93" i="54"/>
  <c r="S93" i="54"/>
  <c r="A93" i="54"/>
  <c r="U92" i="54"/>
  <c r="T92" i="54"/>
  <c r="S92" i="54"/>
  <c r="A92" i="54"/>
  <c r="U91" i="54"/>
  <c r="T91" i="54"/>
  <c r="S91" i="54"/>
  <c r="A91" i="54"/>
  <c r="A90" i="54"/>
  <c r="A89" i="54"/>
  <c r="A88" i="54"/>
  <c r="A87" i="54"/>
  <c r="A86" i="54"/>
  <c r="C85" i="54"/>
  <c r="C86" i="54" s="1"/>
  <c r="B85" i="54"/>
  <c r="A85" i="54"/>
  <c r="U84" i="54"/>
  <c r="T84" i="54"/>
  <c r="S84" i="54"/>
  <c r="I84" i="54"/>
  <c r="H84" i="54"/>
  <c r="G84" i="54"/>
  <c r="F84" i="54"/>
  <c r="A84" i="54"/>
  <c r="U83" i="54"/>
  <c r="T83" i="54"/>
  <c r="S83" i="54"/>
  <c r="A83" i="54"/>
  <c r="U82" i="54"/>
  <c r="T82" i="54"/>
  <c r="S82" i="54"/>
  <c r="I82" i="54"/>
  <c r="H82" i="54"/>
  <c r="G82" i="54"/>
  <c r="F82" i="54"/>
  <c r="A82" i="54"/>
  <c r="A81" i="54"/>
  <c r="A80" i="54"/>
  <c r="R79" i="54"/>
  <c r="A79" i="54"/>
  <c r="A78" i="54"/>
  <c r="A77" i="54"/>
  <c r="A76" i="54"/>
  <c r="Q75" i="54"/>
  <c r="P75" i="54"/>
  <c r="O75" i="54"/>
  <c r="N75" i="54"/>
  <c r="M75" i="54"/>
  <c r="L75" i="54"/>
  <c r="K75" i="54"/>
  <c r="J75" i="54"/>
  <c r="A75" i="54"/>
  <c r="U74" i="54"/>
  <c r="T74" i="54"/>
  <c r="I74" i="54"/>
  <c r="H74" i="54"/>
  <c r="G74" i="54"/>
  <c r="F74" i="54"/>
  <c r="A74" i="54"/>
  <c r="U73" i="54"/>
  <c r="T73" i="54"/>
  <c r="I73" i="54"/>
  <c r="I75" i="54" s="1"/>
  <c r="H73" i="54"/>
  <c r="G73" i="54"/>
  <c r="G75" i="54" s="1"/>
  <c r="F73" i="54"/>
  <c r="A73" i="54"/>
  <c r="A72" i="54"/>
  <c r="A71" i="54"/>
  <c r="Q70" i="54"/>
  <c r="Q78" i="54" s="1"/>
  <c r="P70" i="54"/>
  <c r="P78" i="54" s="1"/>
  <c r="O70" i="54"/>
  <c r="O78" i="54" s="1"/>
  <c r="N70" i="54"/>
  <c r="M70" i="54"/>
  <c r="M78" i="54" s="1"/>
  <c r="L70" i="54"/>
  <c r="L78" i="54" s="1"/>
  <c r="K70" i="54"/>
  <c r="K78" i="54" s="1"/>
  <c r="J70" i="54"/>
  <c r="J79" i="54" s="1"/>
  <c r="A70" i="54"/>
  <c r="U69" i="54"/>
  <c r="T69" i="54"/>
  <c r="I69" i="54"/>
  <c r="I70" i="54" s="1"/>
  <c r="I78" i="54" s="1"/>
  <c r="H69" i="54"/>
  <c r="G69" i="54"/>
  <c r="G70" i="54" s="1"/>
  <c r="F69" i="54"/>
  <c r="A69" i="54"/>
  <c r="U68" i="54"/>
  <c r="T68" i="54"/>
  <c r="S68" i="54"/>
  <c r="A68" i="54"/>
  <c r="U67" i="54"/>
  <c r="T67" i="54"/>
  <c r="I67" i="54"/>
  <c r="H67" i="54"/>
  <c r="G67" i="54"/>
  <c r="F67" i="54"/>
  <c r="F70" i="54" s="1"/>
  <c r="A67" i="54"/>
  <c r="A66" i="54"/>
  <c r="A65" i="54"/>
  <c r="F64" i="54"/>
  <c r="A64" i="54"/>
  <c r="F63" i="54"/>
  <c r="A63" i="54"/>
  <c r="F62" i="54"/>
  <c r="A62" i="54"/>
  <c r="C61" i="54"/>
  <c r="A61" i="54"/>
  <c r="U60" i="54"/>
  <c r="T60" i="54"/>
  <c r="S60" i="54"/>
  <c r="I60" i="54"/>
  <c r="I36" i="54" s="1"/>
  <c r="S36" i="54" s="1"/>
  <c r="B27" i="46" s="1"/>
  <c r="H60" i="54"/>
  <c r="H36" i="54" s="1"/>
  <c r="G60" i="54"/>
  <c r="G36" i="54" s="1"/>
  <c r="F60" i="54"/>
  <c r="F36" i="54" s="1"/>
  <c r="A60" i="54"/>
  <c r="U59" i="54"/>
  <c r="T59" i="54"/>
  <c r="S59" i="54"/>
  <c r="A59" i="54"/>
  <c r="U58" i="54"/>
  <c r="T58" i="54"/>
  <c r="S58" i="54"/>
  <c r="I58" i="54"/>
  <c r="I34" i="54" s="1"/>
  <c r="H58" i="54"/>
  <c r="H34" i="54" s="1"/>
  <c r="G58" i="54"/>
  <c r="G34" i="54" s="1"/>
  <c r="F58" i="54"/>
  <c r="F34" i="54" s="1"/>
  <c r="A58" i="54"/>
  <c r="A57" i="54"/>
  <c r="A56" i="54"/>
  <c r="R55" i="54"/>
  <c r="A55" i="54"/>
  <c r="A54" i="54"/>
  <c r="A53" i="54"/>
  <c r="A52" i="54"/>
  <c r="Q51" i="54"/>
  <c r="P51" i="54"/>
  <c r="O51" i="54"/>
  <c r="N51" i="54"/>
  <c r="U51" i="54" s="1"/>
  <c r="M51" i="54"/>
  <c r="L51" i="54"/>
  <c r="K51" i="54"/>
  <c r="J51" i="54"/>
  <c r="A51" i="54"/>
  <c r="U50" i="54"/>
  <c r="T50" i="54"/>
  <c r="I50" i="54"/>
  <c r="I26" i="54" s="1"/>
  <c r="H50" i="54"/>
  <c r="H26" i="54" s="1"/>
  <c r="G50" i="54"/>
  <c r="G26" i="54" s="1"/>
  <c r="F50" i="54"/>
  <c r="F26" i="54" s="1"/>
  <c r="A50" i="54"/>
  <c r="U49" i="54"/>
  <c r="T49" i="54"/>
  <c r="I49" i="54"/>
  <c r="H49" i="54"/>
  <c r="H25" i="54" s="1"/>
  <c r="G49" i="54"/>
  <c r="G25" i="54" s="1"/>
  <c r="F49" i="54"/>
  <c r="A49" i="54"/>
  <c r="A48" i="54"/>
  <c r="A47" i="54"/>
  <c r="Q46" i="54"/>
  <c r="Q55" i="54" s="1"/>
  <c r="P46" i="54"/>
  <c r="P55" i="54" s="1"/>
  <c r="O46" i="54"/>
  <c r="O54" i="54" s="1"/>
  <c r="N46" i="54"/>
  <c r="N54" i="54" s="1"/>
  <c r="M46" i="54"/>
  <c r="M55" i="54" s="1"/>
  <c r="L46" i="54"/>
  <c r="L55" i="54" s="1"/>
  <c r="K46" i="54"/>
  <c r="K54" i="54" s="1"/>
  <c r="J46" i="54"/>
  <c r="J54" i="54" s="1"/>
  <c r="A46" i="54"/>
  <c r="U45" i="54"/>
  <c r="T45" i="54"/>
  <c r="I45" i="54"/>
  <c r="I21" i="54" s="1"/>
  <c r="H45" i="54"/>
  <c r="H21" i="54" s="1"/>
  <c r="G45" i="54"/>
  <c r="G21" i="54" s="1"/>
  <c r="F45" i="54"/>
  <c r="F21" i="54" s="1"/>
  <c r="A45" i="54"/>
  <c r="U44" i="54"/>
  <c r="T44" i="54"/>
  <c r="S44" i="54"/>
  <c r="A44" i="54"/>
  <c r="U43" i="54"/>
  <c r="T43" i="54"/>
  <c r="I43" i="54"/>
  <c r="I19" i="54" s="1"/>
  <c r="H43" i="54"/>
  <c r="H19" i="54" s="1"/>
  <c r="G43" i="54"/>
  <c r="G19" i="54" s="1"/>
  <c r="F43" i="54"/>
  <c r="F19" i="54" s="1"/>
  <c r="A43" i="54"/>
  <c r="A42" i="54"/>
  <c r="A41" i="54"/>
  <c r="F40" i="54"/>
  <c r="F16" i="54" s="1"/>
  <c r="A40" i="54"/>
  <c r="F39" i="54"/>
  <c r="F15" i="54" s="1"/>
  <c r="A39" i="54"/>
  <c r="F38" i="54"/>
  <c r="F14" i="54" s="1"/>
  <c r="A38" i="54"/>
  <c r="C37" i="54"/>
  <c r="C38" i="54" s="1"/>
  <c r="C39" i="54" s="1"/>
  <c r="B37" i="54"/>
  <c r="A37" i="54"/>
  <c r="U36" i="54"/>
  <c r="D27" i="46" s="1"/>
  <c r="T36" i="54"/>
  <c r="C27" i="46" s="1"/>
  <c r="A36" i="54"/>
  <c r="U35" i="54"/>
  <c r="D26" i="46" s="1"/>
  <c r="T35" i="54"/>
  <c r="C26" i="46" s="1"/>
  <c r="S35" i="54"/>
  <c r="B26" i="46" s="1"/>
  <c r="A35" i="54"/>
  <c r="U34" i="54"/>
  <c r="D24" i="46" s="1"/>
  <c r="T34" i="54"/>
  <c r="C24" i="46" s="1"/>
  <c r="A34" i="54"/>
  <c r="A33" i="54"/>
  <c r="A32" i="54"/>
  <c r="R31" i="54"/>
  <c r="A31" i="54"/>
  <c r="A30" i="54"/>
  <c r="A29" i="54"/>
  <c r="A28" i="54"/>
  <c r="A27" i="54"/>
  <c r="T26" i="54"/>
  <c r="U26" i="54"/>
  <c r="A26" i="54"/>
  <c r="U25" i="54"/>
  <c r="D31" i="46" s="1"/>
  <c r="T25" i="54"/>
  <c r="C31" i="46" s="1"/>
  <c r="A25" i="54"/>
  <c r="A24" i="54"/>
  <c r="A23" i="54"/>
  <c r="A22" i="54"/>
  <c r="A21" i="54"/>
  <c r="T20" i="54"/>
  <c r="S20" i="54"/>
  <c r="A20" i="54"/>
  <c r="U19" i="54"/>
  <c r="T19" i="54"/>
  <c r="A19" i="54"/>
  <c r="A18" i="54"/>
  <c r="A17" i="54"/>
  <c r="A16" i="54"/>
  <c r="A15" i="54"/>
  <c r="A14" i="54"/>
  <c r="C13" i="54"/>
  <c r="C14" i="54" s="1"/>
  <c r="A13" i="54"/>
  <c r="G79" i="54" l="1"/>
  <c r="G78" i="54"/>
  <c r="B86" i="54"/>
  <c r="C87" i="54"/>
  <c r="K55" i="54"/>
  <c r="S69" i="54"/>
  <c r="F78" i="54"/>
  <c r="T75" i="54"/>
  <c r="P79" i="54"/>
  <c r="T94" i="54"/>
  <c r="F103" i="54"/>
  <c r="F104" i="54" s="1"/>
  <c r="F105" i="54" s="1"/>
  <c r="N103" i="54"/>
  <c r="G127" i="54"/>
  <c r="O127" i="54"/>
  <c r="S147" i="54"/>
  <c r="L151" i="54"/>
  <c r="L175" i="54"/>
  <c r="B181" i="54"/>
  <c r="F199" i="54"/>
  <c r="F200" i="54" s="1"/>
  <c r="N199" i="54"/>
  <c r="I246" i="54"/>
  <c r="I247" i="54"/>
  <c r="M246" i="54"/>
  <c r="M247" i="54"/>
  <c r="Q246" i="54"/>
  <c r="Q247" i="54"/>
  <c r="S243" i="54"/>
  <c r="L54" i="54"/>
  <c r="N55" i="54"/>
  <c r="Q79" i="54"/>
  <c r="U99" i="54"/>
  <c r="I103" i="54"/>
  <c r="Q103" i="54"/>
  <c r="J127" i="54"/>
  <c r="G152" i="54"/>
  <c r="G151" i="54"/>
  <c r="O151" i="54"/>
  <c r="M175" i="54"/>
  <c r="G199" i="54"/>
  <c r="O199" i="54"/>
  <c r="L223" i="54"/>
  <c r="C232" i="54"/>
  <c r="C543" i="54"/>
  <c r="B542" i="54"/>
  <c r="B734" i="54"/>
  <c r="C735" i="54"/>
  <c r="H46" i="54"/>
  <c r="I51" i="54"/>
  <c r="I25" i="54"/>
  <c r="T51" i="54"/>
  <c r="O55" i="54"/>
  <c r="L79" i="54"/>
  <c r="J103" i="54"/>
  <c r="K127" i="54"/>
  <c r="H151" i="54"/>
  <c r="P151" i="54"/>
  <c r="C159" i="54"/>
  <c r="C160" i="54" s="1"/>
  <c r="H175" i="54"/>
  <c r="P175" i="54"/>
  <c r="J199" i="54"/>
  <c r="G223" i="54"/>
  <c r="O223" i="54"/>
  <c r="B230" i="54"/>
  <c r="I46" i="54"/>
  <c r="F51" i="54"/>
  <c r="F25" i="54"/>
  <c r="J55" i="54"/>
  <c r="I79" i="54"/>
  <c r="M79" i="54"/>
  <c r="M103" i="54"/>
  <c r="F127" i="54"/>
  <c r="F128" i="54" s="1"/>
  <c r="N127" i="54"/>
  <c r="K151" i="54"/>
  <c r="I175" i="54"/>
  <c r="Q175" i="54"/>
  <c r="U190" i="54"/>
  <c r="S195" i="54"/>
  <c r="K199" i="54"/>
  <c r="H223" i="54"/>
  <c r="P223" i="54"/>
  <c r="B494" i="54"/>
  <c r="C495" i="54"/>
  <c r="L247" i="54"/>
  <c r="J271" i="54"/>
  <c r="C278" i="54"/>
  <c r="K295" i="54"/>
  <c r="F334" i="54"/>
  <c r="S338" i="54"/>
  <c r="Q343" i="54"/>
  <c r="C350" i="54"/>
  <c r="C351" i="54" s="1"/>
  <c r="P367" i="54"/>
  <c r="J367" i="54"/>
  <c r="F391" i="54"/>
  <c r="F392" i="54" s="1"/>
  <c r="N391" i="54"/>
  <c r="Q415" i="54"/>
  <c r="S411" i="54"/>
  <c r="T411" i="54"/>
  <c r="U411" i="54"/>
  <c r="I414" i="54"/>
  <c r="H415" i="54"/>
  <c r="P415" i="54"/>
  <c r="Q438" i="54"/>
  <c r="O439" i="54"/>
  <c r="U454" i="54"/>
  <c r="S459" i="54"/>
  <c r="T459" i="54"/>
  <c r="U459" i="54"/>
  <c r="G463" i="54"/>
  <c r="P463" i="54"/>
  <c r="L487" i="54"/>
  <c r="B493" i="54"/>
  <c r="J511" i="54"/>
  <c r="U526" i="54"/>
  <c r="G535" i="54"/>
  <c r="O535" i="54"/>
  <c r="U555" i="54"/>
  <c r="M559" i="54"/>
  <c r="B565" i="54"/>
  <c r="K583" i="54"/>
  <c r="G607" i="54"/>
  <c r="B614" i="54"/>
  <c r="M631" i="54"/>
  <c r="U651" i="54"/>
  <c r="M655" i="54"/>
  <c r="J679" i="54"/>
  <c r="H703" i="54"/>
  <c r="P703" i="54"/>
  <c r="M727" i="54"/>
  <c r="J751" i="54"/>
  <c r="K775" i="54"/>
  <c r="C255" i="54"/>
  <c r="M271" i="54"/>
  <c r="I295" i="54"/>
  <c r="M295" i="54"/>
  <c r="Q295" i="54"/>
  <c r="F295" i="54"/>
  <c r="F296" i="54" s="1"/>
  <c r="N295" i="54"/>
  <c r="L319" i="54"/>
  <c r="P319" i="54"/>
  <c r="M319" i="54"/>
  <c r="G319" i="54"/>
  <c r="T339" i="54"/>
  <c r="L343" i="54"/>
  <c r="M367" i="54"/>
  <c r="G391" i="54"/>
  <c r="O391" i="54"/>
  <c r="K415" i="54"/>
  <c r="C423" i="54"/>
  <c r="L462" i="54"/>
  <c r="K463" i="54"/>
  <c r="M511" i="54"/>
  <c r="G560" i="54"/>
  <c r="F583" i="54"/>
  <c r="F584" i="54" s="1"/>
  <c r="S603" i="54"/>
  <c r="H607" i="54"/>
  <c r="P607" i="54"/>
  <c r="H631" i="54"/>
  <c r="P631" i="54"/>
  <c r="F655" i="54"/>
  <c r="F656" i="54" s="1"/>
  <c r="N655" i="54"/>
  <c r="K679" i="54"/>
  <c r="I702" i="54"/>
  <c r="K703" i="54"/>
  <c r="H727" i="54"/>
  <c r="P727" i="54"/>
  <c r="M751" i="54"/>
  <c r="O775" i="54"/>
  <c r="T262" i="54"/>
  <c r="F271" i="54"/>
  <c r="F272" i="54" s="1"/>
  <c r="F273" i="54" s="1"/>
  <c r="N271" i="54"/>
  <c r="G342" i="54"/>
  <c r="F367" i="54"/>
  <c r="F368" i="54" s="1"/>
  <c r="N367" i="54"/>
  <c r="J391" i="54"/>
  <c r="L415" i="54"/>
  <c r="L438" i="54"/>
  <c r="I439" i="54"/>
  <c r="P487" i="54"/>
  <c r="S507" i="54"/>
  <c r="F511" i="54"/>
  <c r="F512" i="54" s="1"/>
  <c r="F513" i="54" s="1"/>
  <c r="U531" i="54"/>
  <c r="K535" i="54"/>
  <c r="O558" i="54"/>
  <c r="G583" i="54"/>
  <c r="O583" i="54"/>
  <c r="I631" i="54"/>
  <c r="Q631" i="54"/>
  <c r="C638" i="54"/>
  <c r="I655" i="54"/>
  <c r="Q655" i="54"/>
  <c r="F679" i="54"/>
  <c r="F680" i="54" s="1"/>
  <c r="F681" i="54" s="1"/>
  <c r="N679" i="54"/>
  <c r="L703" i="54"/>
  <c r="I727" i="54"/>
  <c r="Q727" i="54"/>
  <c r="U742" i="54"/>
  <c r="S747" i="54"/>
  <c r="F751" i="54"/>
  <c r="F752" i="54" s="1"/>
  <c r="F753" i="54" s="1"/>
  <c r="N751" i="54"/>
  <c r="T243" i="54"/>
  <c r="T267" i="54"/>
  <c r="U267" i="54"/>
  <c r="U291" i="54"/>
  <c r="J295" i="54"/>
  <c r="F319" i="54"/>
  <c r="F320" i="54" s="1"/>
  <c r="H334" i="54"/>
  <c r="H342" i="54" s="1"/>
  <c r="H339" i="54"/>
  <c r="F339" i="54"/>
  <c r="J342" i="54"/>
  <c r="P343" i="54"/>
  <c r="U358" i="54"/>
  <c r="U382" i="54"/>
  <c r="S387" i="54"/>
  <c r="K391" i="54"/>
  <c r="G415" i="54"/>
  <c r="O415" i="54"/>
  <c r="U435" i="54"/>
  <c r="P438" i="54"/>
  <c r="H462" i="54"/>
  <c r="O463" i="54"/>
  <c r="S483" i="54"/>
  <c r="H487" i="54"/>
  <c r="Q487" i="54"/>
  <c r="U507" i="54"/>
  <c r="I511" i="54"/>
  <c r="Q511" i="54"/>
  <c r="F535" i="54"/>
  <c r="F536" i="54" s="1"/>
  <c r="G536" i="54" s="1"/>
  <c r="G537" i="54" s="1"/>
  <c r="N535" i="54"/>
  <c r="S555" i="54"/>
  <c r="G558" i="54"/>
  <c r="J559" i="54"/>
  <c r="J583" i="54"/>
  <c r="L607" i="54"/>
  <c r="L631" i="54"/>
  <c r="J655" i="54"/>
  <c r="T675" i="54"/>
  <c r="L678" i="54"/>
  <c r="G679" i="54"/>
  <c r="G680" i="54" s="1"/>
  <c r="O679" i="54"/>
  <c r="G703" i="54"/>
  <c r="O703" i="54"/>
  <c r="L727" i="54"/>
  <c r="B733" i="54"/>
  <c r="U747" i="54"/>
  <c r="I751" i="54"/>
  <c r="Q751" i="54"/>
  <c r="S771" i="54"/>
  <c r="T771" i="54"/>
  <c r="U771" i="54"/>
  <c r="G775" i="54"/>
  <c r="S34" i="54"/>
  <c r="B24" i="46" s="1"/>
  <c r="C759" i="54"/>
  <c r="B758" i="54"/>
  <c r="B757" i="54"/>
  <c r="U766" i="54"/>
  <c r="H774" i="54"/>
  <c r="L774" i="54"/>
  <c r="P774" i="54"/>
  <c r="F775" i="54"/>
  <c r="F776" i="54" s="1"/>
  <c r="J775" i="54"/>
  <c r="N775" i="54"/>
  <c r="I774" i="54"/>
  <c r="Q774" i="54"/>
  <c r="T766" i="54"/>
  <c r="M775" i="54"/>
  <c r="S766" i="54"/>
  <c r="I27" i="54"/>
  <c r="U366" i="54"/>
  <c r="U367" i="54"/>
  <c r="G681" i="54"/>
  <c r="C161" i="54"/>
  <c r="B160" i="54"/>
  <c r="G320" i="54"/>
  <c r="F321" i="54"/>
  <c r="C15" i="54"/>
  <c r="B14" i="54"/>
  <c r="C40" i="54"/>
  <c r="B39" i="54"/>
  <c r="F177" i="54"/>
  <c r="G176" i="54"/>
  <c r="C184" i="54"/>
  <c r="B183" i="54"/>
  <c r="G22" i="54"/>
  <c r="N79" i="54"/>
  <c r="U70" i="54"/>
  <c r="C88" i="54"/>
  <c r="B87" i="54"/>
  <c r="C134" i="54"/>
  <c r="B133" i="54"/>
  <c r="C233" i="54"/>
  <c r="B232" i="54"/>
  <c r="C256" i="54"/>
  <c r="B255" i="54"/>
  <c r="C302" i="54"/>
  <c r="B301" i="54"/>
  <c r="U391" i="54"/>
  <c r="U390" i="54"/>
  <c r="C496" i="54"/>
  <c r="B495" i="54"/>
  <c r="G561" i="54"/>
  <c r="I583" i="54"/>
  <c r="I582" i="54"/>
  <c r="M583" i="54"/>
  <c r="M582" i="54"/>
  <c r="Q583" i="54"/>
  <c r="Q582" i="54"/>
  <c r="U574" i="54"/>
  <c r="F703" i="54"/>
  <c r="F704" i="54" s="1"/>
  <c r="F702" i="54"/>
  <c r="J703" i="54"/>
  <c r="T694" i="54"/>
  <c r="J702" i="54"/>
  <c r="N703" i="54"/>
  <c r="U694" i="54"/>
  <c r="N702" i="54"/>
  <c r="U750" i="54"/>
  <c r="U751" i="54"/>
  <c r="J151" i="54"/>
  <c r="T142" i="54"/>
  <c r="N175" i="54"/>
  <c r="U166" i="54"/>
  <c r="C279" i="54"/>
  <c r="B278" i="54"/>
  <c r="N318" i="54"/>
  <c r="U310" i="54"/>
  <c r="I342" i="54"/>
  <c r="C470" i="54"/>
  <c r="B469" i="54"/>
  <c r="G511" i="54"/>
  <c r="G512" i="54" s="1"/>
  <c r="G510" i="54"/>
  <c r="O511" i="54"/>
  <c r="O510" i="54"/>
  <c r="F46" i="54"/>
  <c r="C62" i="54"/>
  <c r="B61" i="54"/>
  <c r="J223" i="54"/>
  <c r="T214" i="54"/>
  <c r="N223" i="54"/>
  <c r="U214" i="54"/>
  <c r="N247" i="54"/>
  <c r="U238" i="54"/>
  <c r="F369" i="54"/>
  <c r="B373" i="54"/>
  <c r="C374" i="54"/>
  <c r="I486" i="54"/>
  <c r="I487" i="54"/>
  <c r="G751" i="54"/>
  <c r="G752" i="54" s="1"/>
  <c r="G750" i="54"/>
  <c r="K751" i="54"/>
  <c r="K750" i="54"/>
  <c r="T742" i="54"/>
  <c r="O751" i="54"/>
  <c r="O750" i="54"/>
  <c r="H22" i="54"/>
  <c r="I55" i="54"/>
  <c r="S73" i="54"/>
  <c r="T103" i="54"/>
  <c r="M126" i="54"/>
  <c r="T166" i="54"/>
  <c r="K174" i="54"/>
  <c r="I222" i="54"/>
  <c r="Q222" i="54"/>
  <c r="T271" i="54"/>
  <c r="M294" i="54"/>
  <c r="S694" i="54"/>
  <c r="U21" i="54"/>
  <c r="T27" i="54"/>
  <c r="S19" i="54"/>
  <c r="S43" i="54"/>
  <c r="S50" i="54"/>
  <c r="N78" i="54"/>
  <c r="S102" i="54"/>
  <c r="L127" i="54"/>
  <c r="T123" i="54"/>
  <c r="L126" i="54"/>
  <c r="S142" i="54"/>
  <c r="G153" i="54"/>
  <c r="B188" i="54"/>
  <c r="U199" i="54"/>
  <c r="F201" i="54"/>
  <c r="L295" i="54"/>
  <c r="H366" i="54"/>
  <c r="T21" i="54"/>
  <c r="T22" i="54" s="1"/>
  <c r="C30" i="46" s="1"/>
  <c r="U27" i="54"/>
  <c r="B38" i="54"/>
  <c r="G46" i="54"/>
  <c r="P54" i="54"/>
  <c r="B13" i="54"/>
  <c r="I22" i="54"/>
  <c r="S45" i="54"/>
  <c r="U46" i="54"/>
  <c r="G51" i="54"/>
  <c r="H51" i="54"/>
  <c r="H55" i="54" s="1"/>
  <c r="M54" i="54"/>
  <c r="H70" i="54"/>
  <c r="K79" i="54"/>
  <c r="O79" i="54"/>
  <c r="T70" i="54"/>
  <c r="F75" i="54"/>
  <c r="J78" i="54"/>
  <c r="G103" i="54"/>
  <c r="G104" i="54" s="1"/>
  <c r="K103" i="54"/>
  <c r="O103" i="54"/>
  <c r="U94" i="54"/>
  <c r="S99" i="54"/>
  <c r="U118" i="54"/>
  <c r="T147" i="54"/>
  <c r="U147" i="54"/>
  <c r="F150" i="54"/>
  <c r="U171" i="54"/>
  <c r="F174" i="54"/>
  <c r="N174" i="54"/>
  <c r="H199" i="54"/>
  <c r="L199" i="54"/>
  <c r="P199" i="54"/>
  <c r="T195" i="54"/>
  <c r="L198" i="54"/>
  <c r="U198" i="54"/>
  <c r="F223" i="54"/>
  <c r="F224" i="54" s="1"/>
  <c r="S214" i="54"/>
  <c r="J222" i="54"/>
  <c r="F247" i="54"/>
  <c r="F248" i="54" s="1"/>
  <c r="J247" i="54"/>
  <c r="S238" i="54"/>
  <c r="J246" i="54"/>
  <c r="G271" i="54"/>
  <c r="G272" i="54" s="1"/>
  <c r="K271" i="54"/>
  <c r="O271" i="54"/>
  <c r="U262" i="54"/>
  <c r="S267" i="54"/>
  <c r="U286" i="54"/>
  <c r="T315" i="54"/>
  <c r="U315" i="54"/>
  <c r="F318" i="54"/>
  <c r="I319" i="54"/>
  <c r="B325" i="54"/>
  <c r="T334" i="54"/>
  <c r="K342" i="54"/>
  <c r="P366" i="54"/>
  <c r="S435" i="54"/>
  <c r="T435" i="54"/>
  <c r="C111" i="54"/>
  <c r="B110" i="54"/>
  <c r="N151" i="54"/>
  <c r="U142" i="54"/>
  <c r="J318" i="54"/>
  <c r="J319" i="54"/>
  <c r="T310" i="54"/>
  <c r="F343" i="54"/>
  <c r="F344" i="54" s="1"/>
  <c r="S334" i="54"/>
  <c r="F342" i="54"/>
  <c r="C352" i="54"/>
  <c r="B351" i="54"/>
  <c r="L367" i="54"/>
  <c r="L366" i="54"/>
  <c r="M415" i="54"/>
  <c r="M414" i="54"/>
  <c r="K511" i="54"/>
  <c r="K510" i="54"/>
  <c r="C518" i="54"/>
  <c r="B517" i="54"/>
  <c r="F657" i="54"/>
  <c r="C206" i="54"/>
  <c r="B205" i="54"/>
  <c r="Q319" i="54"/>
  <c r="Q318" i="54"/>
  <c r="B326" i="54"/>
  <c r="C327" i="54"/>
  <c r="O343" i="54"/>
  <c r="O342" i="54"/>
  <c r="G367" i="54"/>
  <c r="G368" i="54" s="1"/>
  <c r="G366" i="54"/>
  <c r="K367" i="54"/>
  <c r="T358" i="54"/>
  <c r="O367" i="54"/>
  <c r="O366" i="54"/>
  <c r="C736" i="54"/>
  <c r="B735" i="54"/>
  <c r="S26" i="54"/>
  <c r="I54" i="54"/>
  <c r="Q54" i="54"/>
  <c r="U75" i="54"/>
  <c r="H127" i="54"/>
  <c r="P127" i="54"/>
  <c r="J150" i="54"/>
  <c r="B159" i="54"/>
  <c r="S166" i="54"/>
  <c r="J174" i="54"/>
  <c r="B182" i="54"/>
  <c r="U243" i="54"/>
  <c r="H295" i="54"/>
  <c r="P295" i="54"/>
  <c r="T291" i="54"/>
  <c r="L294" i="54"/>
  <c r="S310" i="54"/>
  <c r="U502" i="54"/>
  <c r="U20" i="54"/>
  <c r="G27" i="54"/>
  <c r="H27" i="54"/>
  <c r="H54" i="54"/>
  <c r="S67" i="54"/>
  <c r="F79" i="54"/>
  <c r="F80" i="54" s="1"/>
  <c r="H75" i="54"/>
  <c r="S74" i="54"/>
  <c r="H103" i="54"/>
  <c r="L103" i="54"/>
  <c r="P103" i="54"/>
  <c r="T102" i="54"/>
  <c r="S123" i="54"/>
  <c r="I126" i="54"/>
  <c r="Q126" i="54"/>
  <c r="I151" i="54"/>
  <c r="M151" i="54"/>
  <c r="Q151" i="54"/>
  <c r="I150" i="54"/>
  <c r="Q150" i="54"/>
  <c r="F153" i="54"/>
  <c r="G174" i="54"/>
  <c r="O174" i="54"/>
  <c r="C190" i="54"/>
  <c r="I199" i="54"/>
  <c r="M199" i="54"/>
  <c r="Q199" i="54"/>
  <c r="M198" i="54"/>
  <c r="M222" i="54"/>
  <c r="G247" i="54"/>
  <c r="K247" i="54"/>
  <c r="O247" i="54"/>
  <c r="T238" i="54"/>
  <c r="K246" i="54"/>
  <c r="H271" i="54"/>
  <c r="L271" i="54"/>
  <c r="P271" i="54"/>
  <c r="T270" i="54"/>
  <c r="S291" i="54"/>
  <c r="I294" i="54"/>
  <c r="Q294" i="54"/>
  <c r="S337" i="54"/>
  <c r="G339" i="54"/>
  <c r="S339" i="54" s="1"/>
  <c r="H343" i="54"/>
  <c r="B350" i="54"/>
  <c r="S363" i="54"/>
  <c r="F393" i="54"/>
  <c r="Q414" i="54"/>
  <c r="U462" i="54"/>
  <c r="T502" i="54"/>
  <c r="T406" i="54"/>
  <c r="J415" i="54"/>
  <c r="N415" i="54"/>
  <c r="U406" i="54"/>
  <c r="F438" i="54"/>
  <c r="F439" i="54"/>
  <c r="F440" i="54" s="1"/>
  <c r="N438" i="54"/>
  <c r="U430" i="54"/>
  <c r="F487" i="54"/>
  <c r="F488" i="54" s="1"/>
  <c r="F486" i="54"/>
  <c r="J487" i="54"/>
  <c r="T478" i="54"/>
  <c r="N487" i="54"/>
  <c r="U478" i="54"/>
  <c r="N486" i="54"/>
  <c r="I535" i="54"/>
  <c r="I534" i="54"/>
  <c r="Q535" i="54"/>
  <c r="Q534" i="54"/>
  <c r="C590" i="54"/>
  <c r="B589" i="54"/>
  <c r="F727" i="54"/>
  <c r="F728" i="54" s="1"/>
  <c r="F726" i="54"/>
  <c r="J727" i="54"/>
  <c r="T718" i="54"/>
  <c r="J726" i="54"/>
  <c r="N727" i="54"/>
  <c r="U718" i="54"/>
  <c r="N726" i="54"/>
  <c r="S49" i="54"/>
  <c r="S118" i="54"/>
  <c r="B157" i="54"/>
  <c r="S190" i="54"/>
  <c r="B229" i="54"/>
  <c r="S286" i="54"/>
  <c r="L318" i="54"/>
  <c r="S333" i="54"/>
  <c r="I339" i="54"/>
  <c r="I343" i="54" s="1"/>
  <c r="U339" i="54"/>
  <c r="H391" i="54"/>
  <c r="L391" i="54"/>
  <c r="P391" i="54"/>
  <c r="T387" i="54"/>
  <c r="L390" i="54"/>
  <c r="F415" i="54"/>
  <c r="F416" i="54" s="1"/>
  <c r="S406" i="54"/>
  <c r="J414" i="54"/>
  <c r="S430" i="54"/>
  <c r="F463" i="54"/>
  <c r="F464" i="54" s="1"/>
  <c r="S478" i="54"/>
  <c r="M535" i="54"/>
  <c r="F537" i="54"/>
  <c r="F585" i="54"/>
  <c r="S718" i="54"/>
  <c r="N343" i="54"/>
  <c r="U334" i="54"/>
  <c r="C398" i="54"/>
  <c r="B397" i="54"/>
  <c r="C446" i="54"/>
  <c r="B445" i="54"/>
  <c r="T454" i="54"/>
  <c r="J462" i="54"/>
  <c r="J463" i="54"/>
  <c r="U535" i="54"/>
  <c r="U534" i="54"/>
  <c r="G631" i="54"/>
  <c r="G630" i="54"/>
  <c r="K631" i="54"/>
  <c r="T622" i="54"/>
  <c r="O631" i="54"/>
  <c r="O630" i="54"/>
  <c r="T46" i="54"/>
  <c r="S94" i="54"/>
  <c r="S103" i="54" s="1"/>
  <c r="T118" i="54"/>
  <c r="T190" i="54"/>
  <c r="S262" i="54"/>
  <c r="T286" i="54"/>
  <c r="H318" i="54"/>
  <c r="I391" i="54"/>
  <c r="M391" i="54"/>
  <c r="Q391" i="54"/>
  <c r="M390" i="54"/>
  <c r="G439" i="54"/>
  <c r="K439" i="54"/>
  <c r="T430" i="54"/>
  <c r="G438" i="54"/>
  <c r="N463" i="54"/>
  <c r="S454" i="54"/>
  <c r="S723" i="54"/>
  <c r="K559" i="54"/>
  <c r="K558" i="54"/>
  <c r="B615" i="54"/>
  <c r="C616" i="54"/>
  <c r="B638" i="54"/>
  <c r="C639" i="54"/>
  <c r="H655" i="54"/>
  <c r="H654" i="54"/>
  <c r="P655" i="54"/>
  <c r="P654" i="54"/>
  <c r="C663" i="54"/>
  <c r="B662" i="54"/>
  <c r="H679" i="54"/>
  <c r="H680" i="54" s="1"/>
  <c r="H678" i="54"/>
  <c r="P679" i="54"/>
  <c r="P678" i="54"/>
  <c r="U670" i="54"/>
  <c r="M703" i="54"/>
  <c r="M702" i="54"/>
  <c r="S358" i="54"/>
  <c r="T382" i="54"/>
  <c r="M439" i="54"/>
  <c r="I463" i="54"/>
  <c r="M463" i="54"/>
  <c r="Q463" i="54"/>
  <c r="Q462" i="54"/>
  <c r="U483" i="54"/>
  <c r="H535" i="54"/>
  <c r="H536" i="54" s="1"/>
  <c r="L535" i="54"/>
  <c r="P535" i="54"/>
  <c r="T531" i="54"/>
  <c r="L534" i="54"/>
  <c r="U550" i="54"/>
  <c r="L655" i="54"/>
  <c r="C544" i="54"/>
  <c r="B543" i="54"/>
  <c r="C567" i="54"/>
  <c r="B566" i="54"/>
  <c r="B710" i="54"/>
  <c r="C711" i="54"/>
  <c r="S382" i="54"/>
  <c r="B421" i="54"/>
  <c r="H438" i="54"/>
  <c r="G487" i="54"/>
  <c r="K487" i="54"/>
  <c r="O487" i="54"/>
  <c r="K486" i="54"/>
  <c r="H511" i="54"/>
  <c r="L511" i="54"/>
  <c r="P511" i="54"/>
  <c r="S531" i="54"/>
  <c r="T550" i="54"/>
  <c r="U579" i="54"/>
  <c r="T603" i="54"/>
  <c r="U603" i="54"/>
  <c r="T646" i="54"/>
  <c r="Q702" i="54"/>
  <c r="C686" i="54"/>
  <c r="B685" i="54"/>
  <c r="S526" i="54"/>
  <c r="H559" i="54"/>
  <c r="H560" i="54" s="1"/>
  <c r="L559" i="54"/>
  <c r="P559" i="54"/>
  <c r="S579" i="54"/>
  <c r="I607" i="54"/>
  <c r="M607" i="54"/>
  <c r="Q607" i="54"/>
  <c r="I606" i="54"/>
  <c r="Q606" i="54"/>
  <c r="I679" i="54"/>
  <c r="M679" i="54"/>
  <c r="Q679" i="54"/>
  <c r="M678" i="54"/>
  <c r="G727" i="54"/>
  <c r="K727" i="54"/>
  <c r="O727" i="54"/>
  <c r="K726" i="54"/>
  <c r="H751" i="54"/>
  <c r="L751" i="54"/>
  <c r="P751" i="54"/>
  <c r="J607" i="54"/>
  <c r="T598" i="54"/>
  <c r="N607" i="54"/>
  <c r="U598" i="54"/>
  <c r="N631" i="54"/>
  <c r="U622" i="54"/>
  <c r="S502" i="54"/>
  <c r="T526" i="54"/>
  <c r="H583" i="54"/>
  <c r="L583" i="54"/>
  <c r="P583" i="54"/>
  <c r="T579" i="54"/>
  <c r="L582" i="54"/>
  <c r="F607" i="54"/>
  <c r="F608" i="54" s="1"/>
  <c r="S598" i="54"/>
  <c r="J606" i="54"/>
  <c r="F631" i="54"/>
  <c r="F632" i="54" s="1"/>
  <c r="J631" i="54"/>
  <c r="S622" i="54"/>
  <c r="J630" i="54"/>
  <c r="G655" i="54"/>
  <c r="G656" i="54" s="1"/>
  <c r="K655" i="54"/>
  <c r="O655" i="54"/>
  <c r="U646" i="54"/>
  <c r="S651" i="54"/>
  <c r="U723" i="54"/>
  <c r="S574" i="54"/>
  <c r="B613" i="54"/>
  <c r="S670" i="54"/>
  <c r="B709" i="54"/>
  <c r="S550" i="54"/>
  <c r="T574" i="54"/>
  <c r="S646" i="54"/>
  <c r="T670" i="54"/>
  <c r="S742" i="54"/>
  <c r="G343" i="54" l="1"/>
  <c r="B423" i="54"/>
  <c r="C424" i="54"/>
  <c r="F297" i="54"/>
  <c r="G296" i="54"/>
  <c r="G297" i="54" s="1"/>
  <c r="U463" i="54"/>
  <c r="F129" i="54"/>
  <c r="G128" i="54"/>
  <c r="G129" i="54" s="1"/>
  <c r="H152" i="54"/>
  <c r="G200" i="54"/>
  <c r="G201" i="54" s="1"/>
  <c r="H296" i="54"/>
  <c r="H128" i="54"/>
  <c r="S51" i="54"/>
  <c r="H584" i="54"/>
  <c r="H585" i="54" s="1"/>
  <c r="G584" i="54"/>
  <c r="G585" i="54" s="1"/>
  <c r="G392" i="54"/>
  <c r="G393" i="54" s="1"/>
  <c r="T775" i="54"/>
  <c r="T774" i="54"/>
  <c r="C760" i="54"/>
  <c r="B759" i="54"/>
  <c r="S774" i="54"/>
  <c r="S775" i="54"/>
  <c r="G776" i="54"/>
  <c r="F777" i="54"/>
  <c r="U775" i="54"/>
  <c r="U774" i="54"/>
  <c r="I584" i="54"/>
  <c r="I560" i="54"/>
  <c r="H561" i="54"/>
  <c r="H681" i="54"/>
  <c r="I680" i="54"/>
  <c r="F81" i="54"/>
  <c r="G80" i="54"/>
  <c r="H368" i="54"/>
  <c r="G369" i="54"/>
  <c r="T534" i="54"/>
  <c r="T535" i="54"/>
  <c r="T655" i="54"/>
  <c r="T654" i="54"/>
  <c r="C712" i="54"/>
  <c r="B711" i="54"/>
  <c r="H537" i="54"/>
  <c r="I536" i="54"/>
  <c r="T462" i="54"/>
  <c r="T463" i="54"/>
  <c r="F729" i="54"/>
  <c r="G728" i="54"/>
  <c r="U415" i="54"/>
  <c r="U414" i="54"/>
  <c r="T367" i="54"/>
  <c r="T366" i="54"/>
  <c r="S247" i="54"/>
  <c r="S246" i="54"/>
  <c r="F54" i="54"/>
  <c r="S46" i="54"/>
  <c r="F55" i="54"/>
  <c r="F56" i="54" s="1"/>
  <c r="F32" i="54" s="1"/>
  <c r="C280" i="54"/>
  <c r="B279" i="54"/>
  <c r="U702" i="54"/>
  <c r="U703" i="54"/>
  <c r="U78" i="54"/>
  <c r="U79" i="54"/>
  <c r="C41" i="54"/>
  <c r="B40" i="54"/>
  <c r="S654" i="54"/>
  <c r="S655" i="54"/>
  <c r="C568" i="54"/>
  <c r="B567" i="54"/>
  <c r="U558" i="54"/>
  <c r="U559" i="54"/>
  <c r="T391" i="54"/>
  <c r="T390" i="54"/>
  <c r="U679" i="54"/>
  <c r="U678" i="54"/>
  <c r="T126" i="54"/>
  <c r="T127" i="54"/>
  <c r="S727" i="54"/>
  <c r="S726" i="54"/>
  <c r="S414" i="54"/>
  <c r="S415" i="54"/>
  <c r="S294" i="54"/>
  <c r="S295" i="54"/>
  <c r="T414" i="54"/>
  <c r="T415" i="54"/>
  <c r="S318" i="54"/>
  <c r="S319" i="54"/>
  <c r="S175" i="54"/>
  <c r="S174" i="54"/>
  <c r="C519" i="54"/>
  <c r="B518" i="54"/>
  <c r="T319" i="54"/>
  <c r="T318" i="54"/>
  <c r="G105" i="54"/>
  <c r="H104" i="54"/>
  <c r="T78" i="54"/>
  <c r="T79" i="54"/>
  <c r="S151" i="54"/>
  <c r="S150" i="54"/>
  <c r="S703" i="54"/>
  <c r="S702" i="54"/>
  <c r="H30" i="54"/>
  <c r="H31" i="54"/>
  <c r="S21" i="54"/>
  <c r="S22" i="54" s="1"/>
  <c r="B30" i="46" s="1"/>
  <c r="F22" i="54"/>
  <c r="U583" i="54"/>
  <c r="U582" i="54"/>
  <c r="C234" i="54"/>
  <c r="B233" i="54"/>
  <c r="G608" i="54"/>
  <c r="F609" i="54"/>
  <c r="U630" i="54"/>
  <c r="U631" i="54"/>
  <c r="T606" i="54"/>
  <c r="T607" i="54"/>
  <c r="C687" i="54"/>
  <c r="B686" i="54"/>
  <c r="C640" i="54"/>
  <c r="B639" i="54"/>
  <c r="T198" i="54"/>
  <c r="T199" i="54"/>
  <c r="C447" i="54"/>
  <c r="B446" i="54"/>
  <c r="U726" i="54"/>
  <c r="U727" i="54"/>
  <c r="C591" i="54"/>
  <c r="B590" i="54"/>
  <c r="U486" i="54"/>
  <c r="U487" i="54"/>
  <c r="F441" i="54"/>
  <c r="G440" i="54"/>
  <c r="C191" i="54"/>
  <c r="B190" i="54"/>
  <c r="U510" i="54"/>
  <c r="U511" i="54"/>
  <c r="B327" i="54"/>
  <c r="C328" i="54"/>
  <c r="G344" i="54"/>
  <c r="F345" i="54"/>
  <c r="U150" i="54"/>
  <c r="U151" i="54"/>
  <c r="G273" i="54"/>
  <c r="H272" i="54"/>
  <c r="F249" i="54"/>
  <c r="G248" i="54"/>
  <c r="U127" i="54"/>
  <c r="U126" i="54"/>
  <c r="H78" i="54"/>
  <c r="H79" i="54"/>
  <c r="S70" i="54"/>
  <c r="U55" i="54"/>
  <c r="U54" i="54"/>
  <c r="I31" i="54"/>
  <c r="I30" i="54"/>
  <c r="T751" i="54"/>
  <c r="T750" i="54"/>
  <c r="G753" i="54"/>
  <c r="H752" i="54"/>
  <c r="C63" i="54"/>
  <c r="B62" i="54"/>
  <c r="C471" i="54"/>
  <c r="B470" i="54"/>
  <c r="G704" i="54"/>
  <c r="F705" i="54"/>
  <c r="G31" i="54"/>
  <c r="G30" i="54"/>
  <c r="C16" i="54"/>
  <c r="B15" i="54"/>
  <c r="G321" i="54"/>
  <c r="H320" i="54"/>
  <c r="S75" i="54"/>
  <c r="U22" i="54"/>
  <c r="D30" i="46" s="1"/>
  <c r="T582" i="54"/>
  <c r="T583" i="54"/>
  <c r="U655" i="54"/>
  <c r="U654" i="54"/>
  <c r="U606" i="54"/>
  <c r="U607" i="54"/>
  <c r="S534" i="54"/>
  <c r="S535" i="54"/>
  <c r="T559" i="54"/>
  <c r="T558" i="54"/>
  <c r="S367" i="54"/>
  <c r="S366" i="54"/>
  <c r="C617" i="54"/>
  <c r="B616" i="54"/>
  <c r="T439" i="54"/>
  <c r="T438" i="54"/>
  <c r="T294" i="54"/>
  <c r="T295" i="54"/>
  <c r="T631" i="54"/>
  <c r="T630" i="54"/>
  <c r="C399" i="54"/>
  <c r="B398" i="54"/>
  <c r="G464" i="54"/>
  <c r="F465" i="54"/>
  <c r="G416" i="54"/>
  <c r="F417" i="54"/>
  <c r="T486" i="54"/>
  <c r="T487" i="54"/>
  <c r="U438" i="54"/>
  <c r="U439" i="54"/>
  <c r="T511" i="54"/>
  <c r="T510" i="54"/>
  <c r="G657" i="54"/>
  <c r="H656" i="54"/>
  <c r="S223" i="54"/>
  <c r="S222" i="54"/>
  <c r="U102" i="54"/>
  <c r="U103" i="54"/>
  <c r="T30" i="54"/>
  <c r="T31" i="54"/>
  <c r="G513" i="54"/>
  <c r="H512" i="54"/>
  <c r="C185" i="54"/>
  <c r="B184" i="54"/>
  <c r="C162" i="54"/>
  <c r="B161" i="54"/>
  <c r="S678" i="54"/>
  <c r="S679" i="54"/>
  <c r="F633" i="54"/>
  <c r="G632" i="54"/>
  <c r="S390" i="54"/>
  <c r="S391" i="54"/>
  <c r="S487" i="54"/>
  <c r="S486" i="54"/>
  <c r="S126" i="54"/>
  <c r="S127" i="54"/>
  <c r="F489" i="54"/>
  <c r="G488" i="54"/>
  <c r="H297" i="54"/>
  <c r="I296" i="54"/>
  <c r="H129" i="54"/>
  <c r="I128" i="54"/>
  <c r="C207" i="54"/>
  <c r="B206" i="54"/>
  <c r="C353" i="54"/>
  <c r="B352" i="54"/>
  <c r="T342" i="54"/>
  <c r="T343" i="54"/>
  <c r="U270" i="54"/>
  <c r="U271" i="54"/>
  <c r="C375" i="54"/>
  <c r="B374" i="54"/>
  <c r="U246" i="54"/>
  <c r="U247" i="54"/>
  <c r="T222" i="54"/>
  <c r="T223" i="54"/>
  <c r="T150" i="54"/>
  <c r="T151" i="54"/>
  <c r="T702" i="54"/>
  <c r="T703" i="54"/>
  <c r="C303" i="54"/>
  <c r="B302" i="54"/>
  <c r="C89" i="54"/>
  <c r="B88" i="54"/>
  <c r="T678" i="54"/>
  <c r="T679" i="54"/>
  <c r="S750" i="54"/>
  <c r="S751" i="54"/>
  <c r="S558" i="54"/>
  <c r="S559" i="54"/>
  <c r="S582" i="54"/>
  <c r="S583" i="54"/>
  <c r="S631" i="54"/>
  <c r="S630" i="54"/>
  <c r="S606" i="54"/>
  <c r="S607" i="54"/>
  <c r="S510" i="54"/>
  <c r="S511" i="54"/>
  <c r="C545" i="54"/>
  <c r="B544" i="54"/>
  <c r="C664" i="54"/>
  <c r="B663" i="54"/>
  <c r="S463" i="54"/>
  <c r="S462" i="54"/>
  <c r="S270" i="54"/>
  <c r="S271" i="54"/>
  <c r="T54" i="54"/>
  <c r="T55" i="54"/>
  <c r="U342" i="54"/>
  <c r="U343" i="54"/>
  <c r="S438" i="54"/>
  <c r="S439" i="54"/>
  <c r="S198" i="54"/>
  <c r="S199" i="54"/>
  <c r="T726" i="54"/>
  <c r="T727" i="54"/>
  <c r="T246" i="54"/>
  <c r="T247" i="54"/>
  <c r="C737" i="54"/>
  <c r="B736" i="54"/>
  <c r="S343" i="54"/>
  <c r="S342" i="54"/>
  <c r="C112" i="54"/>
  <c r="B111" i="54"/>
  <c r="U295" i="54"/>
  <c r="U294" i="54"/>
  <c r="G224" i="54"/>
  <c r="F225" i="54"/>
  <c r="F27" i="54"/>
  <c r="S27" i="54" s="1"/>
  <c r="S25" i="54"/>
  <c r="B31" i="46" s="1"/>
  <c r="G54" i="54"/>
  <c r="G55" i="54"/>
  <c r="T175" i="54"/>
  <c r="T174" i="54"/>
  <c r="U222" i="54"/>
  <c r="U223" i="54"/>
  <c r="U319" i="54"/>
  <c r="U318" i="54"/>
  <c r="U174" i="54"/>
  <c r="U175" i="54"/>
  <c r="C497" i="54"/>
  <c r="B496" i="54"/>
  <c r="C257" i="54"/>
  <c r="B256" i="54"/>
  <c r="C135" i="54"/>
  <c r="B134" i="54"/>
  <c r="H176" i="54"/>
  <c r="G177" i="54"/>
  <c r="H200" i="54" l="1"/>
  <c r="I152" i="54"/>
  <c r="H153" i="54"/>
  <c r="H392" i="54"/>
  <c r="C425" i="54"/>
  <c r="B424" i="54"/>
  <c r="G777" i="54"/>
  <c r="H776" i="54"/>
  <c r="C761" i="54"/>
  <c r="B760" i="54"/>
  <c r="H177" i="54"/>
  <c r="I176" i="54"/>
  <c r="C304" i="54"/>
  <c r="B303" i="54"/>
  <c r="B162" i="54"/>
  <c r="C163" i="54"/>
  <c r="B399" i="54"/>
  <c r="C400" i="54"/>
  <c r="C618" i="54"/>
  <c r="B617" i="54"/>
  <c r="S31" i="54"/>
  <c r="S30" i="54"/>
  <c r="C42" i="54"/>
  <c r="B41" i="54"/>
  <c r="H728" i="54"/>
  <c r="G729" i="54"/>
  <c r="S584" i="54"/>
  <c r="J584" i="54"/>
  <c r="I585" i="54"/>
  <c r="S585" i="54" s="1"/>
  <c r="S128" i="54"/>
  <c r="J128" i="54"/>
  <c r="I129" i="54"/>
  <c r="S129" i="54" s="1"/>
  <c r="I512" i="54"/>
  <c r="H513" i="54"/>
  <c r="I656" i="54"/>
  <c r="H657" i="54"/>
  <c r="I320" i="54"/>
  <c r="H321" i="54"/>
  <c r="B591" i="54"/>
  <c r="C592" i="54"/>
  <c r="C641" i="54"/>
  <c r="B640" i="54"/>
  <c r="G609" i="54"/>
  <c r="H608" i="54"/>
  <c r="F31" i="54"/>
  <c r="F30" i="54"/>
  <c r="F33" i="54"/>
  <c r="F57" i="54"/>
  <c r="G56" i="54"/>
  <c r="G32" i="54" s="1"/>
  <c r="C713" i="54"/>
  <c r="B712" i="54"/>
  <c r="I561" i="54"/>
  <c r="S561" i="54" s="1"/>
  <c r="J560" i="54"/>
  <c r="S560" i="54"/>
  <c r="C136" i="54"/>
  <c r="B135" i="54"/>
  <c r="C498" i="54"/>
  <c r="B497" i="54"/>
  <c r="G225" i="54"/>
  <c r="H224" i="54"/>
  <c r="B112" i="54"/>
  <c r="C113" i="54"/>
  <c r="B545" i="54"/>
  <c r="C546" i="54"/>
  <c r="C90" i="54"/>
  <c r="B89" i="54"/>
  <c r="C376" i="54"/>
  <c r="B375" i="54"/>
  <c r="B207" i="54"/>
  <c r="C208" i="54"/>
  <c r="B185" i="54"/>
  <c r="C186" i="54"/>
  <c r="B186" i="54" s="1"/>
  <c r="G465" i="54"/>
  <c r="H464" i="54"/>
  <c r="C17" i="54"/>
  <c r="B16" i="54"/>
  <c r="H704" i="54"/>
  <c r="G705" i="54"/>
  <c r="I272" i="54"/>
  <c r="H273" i="54"/>
  <c r="S296" i="54"/>
  <c r="J296" i="54"/>
  <c r="I297" i="54"/>
  <c r="S297" i="54" s="1"/>
  <c r="U30" i="54"/>
  <c r="U31" i="54"/>
  <c r="I752" i="54"/>
  <c r="H753" i="54"/>
  <c r="C192" i="54"/>
  <c r="B191" i="54"/>
  <c r="C688" i="54"/>
  <c r="B687" i="54"/>
  <c r="I104" i="54"/>
  <c r="H105" i="54"/>
  <c r="I368" i="54"/>
  <c r="H369" i="54"/>
  <c r="C258" i="54"/>
  <c r="B257" i="54"/>
  <c r="C665" i="54"/>
  <c r="B664" i="54"/>
  <c r="B353" i="54"/>
  <c r="C354" i="54"/>
  <c r="G417" i="54"/>
  <c r="H416" i="54"/>
  <c r="B471" i="54"/>
  <c r="C472" i="54"/>
  <c r="H248" i="54"/>
  <c r="G249" i="54"/>
  <c r="B328" i="54"/>
  <c r="C329" i="54"/>
  <c r="C235" i="54"/>
  <c r="B234" i="54"/>
  <c r="B568" i="54"/>
  <c r="C569" i="54"/>
  <c r="S54" i="54"/>
  <c r="S55" i="54"/>
  <c r="S536" i="54"/>
  <c r="J536" i="54"/>
  <c r="I537" i="54"/>
  <c r="S537" i="54" s="1"/>
  <c r="S680" i="54"/>
  <c r="J680" i="54"/>
  <c r="I681" i="54"/>
  <c r="S681" i="54" s="1"/>
  <c r="H488" i="54"/>
  <c r="G489" i="54"/>
  <c r="H632" i="54"/>
  <c r="G633" i="54"/>
  <c r="S79" i="54"/>
  <c r="S78" i="54"/>
  <c r="H344" i="54"/>
  <c r="G345" i="54"/>
  <c r="C448" i="54"/>
  <c r="B447" i="54"/>
  <c r="B737" i="54"/>
  <c r="C738" i="54"/>
  <c r="C64" i="54"/>
  <c r="B63" i="54"/>
  <c r="G441" i="54"/>
  <c r="H440" i="54"/>
  <c r="C520" i="54"/>
  <c r="B519" i="54"/>
  <c r="B280" i="54"/>
  <c r="C281" i="54"/>
  <c r="H80" i="54"/>
  <c r="G81" i="54"/>
  <c r="I392" i="54" l="1"/>
  <c r="H393" i="54"/>
  <c r="S152" i="54"/>
  <c r="J152" i="54"/>
  <c r="I153" i="54"/>
  <c r="S153" i="54" s="1"/>
  <c r="B425" i="54"/>
  <c r="C426" i="54"/>
  <c r="H201" i="54"/>
  <c r="I200" i="54"/>
  <c r="I776" i="54"/>
  <c r="H777" i="54"/>
  <c r="C762" i="54"/>
  <c r="B761" i="54"/>
  <c r="B520" i="54"/>
  <c r="C521" i="54"/>
  <c r="C449" i="54"/>
  <c r="B448" i="54"/>
  <c r="J537" i="54"/>
  <c r="K536" i="54"/>
  <c r="C330" i="54"/>
  <c r="B329" i="54"/>
  <c r="C355" i="54"/>
  <c r="B354" i="54"/>
  <c r="J561" i="54"/>
  <c r="K560" i="54"/>
  <c r="H609" i="54"/>
  <c r="I608" i="54"/>
  <c r="I177" i="54"/>
  <c r="S177" i="54" s="1"/>
  <c r="S176" i="54"/>
  <c r="J176" i="54"/>
  <c r="C236" i="54"/>
  <c r="B235" i="54"/>
  <c r="I369" i="54"/>
  <c r="S369" i="54" s="1"/>
  <c r="J368" i="54"/>
  <c r="S368" i="54"/>
  <c r="G57" i="54"/>
  <c r="G33" i="54"/>
  <c r="H56" i="54"/>
  <c r="H32" i="54" s="1"/>
  <c r="B304" i="54"/>
  <c r="C305" i="54"/>
  <c r="H345" i="54"/>
  <c r="I344" i="54"/>
  <c r="K680" i="54"/>
  <c r="J681" i="54"/>
  <c r="C282" i="54"/>
  <c r="B281" i="54"/>
  <c r="I440" i="54"/>
  <c r="H441" i="54"/>
  <c r="C739" i="54"/>
  <c r="B738" i="54"/>
  <c r="B258" i="54"/>
  <c r="C259" i="54"/>
  <c r="S104" i="54"/>
  <c r="J104" i="54"/>
  <c r="I105" i="54"/>
  <c r="S105" i="54" s="1"/>
  <c r="B192" i="54"/>
  <c r="C193" i="54"/>
  <c r="B546" i="54"/>
  <c r="C547" i="54"/>
  <c r="H225" i="54"/>
  <c r="I224" i="54"/>
  <c r="S656" i="54"/>
  <c r="J656" i="54"/>
  <c r="I657" i="54"/>
  <c r="S657" i="54" s="1"/>
  <c r="K128" i="54"/>
  <c r="J129" i="54"/>
  <c r="C43" i="54"/>
  <c r="B42" i="54"/>
  <c r="B618" i="54"/>
  <c r="C619" i="54"/>
  <c r="I80" i="54"/>
  <c r="H81" i="54"/>
  <c r="C65" i="54"/>
  <c r="B64" i="54"/>
  <c r="I488" i="54"/>
  <c r="H489" i="54"/>
  <c r="C570" i="54"/>
  <c r="B569" i="54"/>
  <c r="C473" i="54"/>
  <c r="B472" i="54"/>
  <c r="H705" i="54"/>
  <c r="I704" i="54"/>
  <c r="B90" i="54"/>
  <c r="C91" i="54"/>
  <c r="C499" i="54"/>
  <c r="B498" i="54"/>
  <c r="C593" i="54"/>
  <c r="B592" i="54"/>
  <c r="J585" i="54"/>
  <c r="K584" i="54"/>
  <c r="C164" i="54"/>
  <c r="B163" i="54"/>
  <c r="I248" i="54"/>
  <c r="H249" i="54"/>
  <c r="B665" i="54"/>
  <c r="C666" i="54"/>
  <c r="B688" i="54"/>
  <c r="C689" i="54"/>
  <c r="I753" i="54"/>
  <c r="S753" i="54" s="1"/>
  <c r="S752" i="54"/>
  <c r="J752" i="54"/>
  <c r="J297" i="54"/>
  <c r="K296" i="54"/>
  <c r="H465" i="54"/>
  <c r="I464" i="54"/>
  <c r="C209" i="54"/>
  <c r="B208" i="54"/>
  <c r="C114" i="54"/>
  <c r="B113" i="54"/>
  <c r="B641" i="54"/>
  <c r="C642" i="54"/>
  <c r="I321" i="54"/>
  <c r="S321" i="54" s="1"/>
  <c r="S320" i="54"/>
  <c r="J320" i="54"/>
  <c r="I513" i="54"/>
  <c r="S513" i="54" s="1"/>
  <c r="S512" i="54"/>
  <c r="J512" i="54"/>
  <c r="H729" i="54"/>
  <c r="I728" i="54"/>
  <c r="H633" i="54"/>
  <c r="I632" i="54"/>
  <c r="H417" i="54"/>
  <c r="I416" i="54"/>
  <c r="S272" i="54"/>
  <c r="J272" i="54"/>
  <c r="I273" i="54"/>
  <c r="S273" i="54" s="1"/>
  <c r="C18" i="54"/>
  <c r="B17" i="54"/>
  <c r="C377" i="54"/>
  <c r="B376" i="54"/>
  <c r="B136" i="54"/>
  <c r="C137" i="54"/>
  <c r="C714" i="54"/>
  <c r="B713" i="54"/>
  <c r="C401" i="54"/>
  <c r="B400" i="54"/>
  <c r="K152" i="54" l="1"/>
  <c r="J153" i="54"/>
  <c r="C427" i="54"/>
  <c r="B426" i="54"/>
  <c r="J200" i="54"/>
  <c r="S200" i="54"/>
  <c r="I201" i="54"/>
  <c r="S201" i="54" s="1"/>
  <c r="J392" i="54"/>
  <c r="I393" i="54"/>
  <c r="S393" i="54" s="1"/>
  <c r="S392" i="54"/>
  <c r="S776" i="54"/>
  <c r="J776" i="54"/>
  <c r="I777" i="54"/>
  <c r="S777" i="54" s="1"/>
  <c r="C763" i="54"/>
  <c r="B762" i="54"/>
  <c r="C19" i="54"/>
  <c r="B18" i="54"/>
  <c r="S416" i="54"/>
  <c r="J416" i="54"/>
  <c r="I417" i="54"/>
  <c r="S417" i="54" s="1"/>
  <c r="J513" i="54"/>
  <c r="K512" i="54"/>
  <c r="S464" i="54"/>
  <c r="J464" i="54"/>
  <c r="I465" i="54"/>
  <c r="S465" i="54" s="1"/>
  <c r="J753" i="54"/>
  <c r="K752" i="54"/>
  <c r="I249" i="54"/>
  <c r="S249" i="54" s="1"/>
  <c r="J248" i="54"/>
  <c r="S248" i="54"/>
  <c r="C571" i="54"/>
  <c r="B570" i="54"/>
  <c r="C66" i="54"/>
  <c r="B65" i="54"/>
  <c r="B43" i="54"/>
  <c r="C44" i="54"/>
  <c r="J657" i="54"/>
  <c r="K656" i="54"/>
  <c r="C522" i="54"/>
  <c r="B521" i="54"/>
  <c r="J321" i="54"/>
  <c r="K320" i="54"/>
  <c r="C210" i="54"/>
  <c r="B209" i="54"/>
  <c r="C690" i="54"/>
  <c r="B689" i="54"/>
  <c r="I705" i="54"/>
  <c r="S705" i="54" s="1"/>
  <c r="S704" i="54"/>
  <c r="J704" i="54"/>
  <c r="C620" i="54"/>
  <c r="B619" i="54"/>
  <c r="B259" i="54"/>
  <c r="C260" i="54"/>
  <c r="I345" i="54"/>
  <c r="S345" i="54" s="1"/>
  <c r="S344" i="54"/>
  <c r="J344" i="54"/>
  <c r="C331" i="54"/>
  <c r="B330" i="54"/>
  <c r="C450" i="54"/>
  <c r="B449" i="54"/>
  <c r="B377" i="54"/>
  <c r="C378" i="54"/>
  <c r="J273" i="54"/>
  <c r="K272" i="54"/>
  <c r="I633" i="54"/>
  <c r="S633" i="54" s="1"/>
  <c r="J632" i="54"/>
  <c r="S632" i="54"/>
  <c r="C594" i="54"/>
  <c r="B593" i="54"/>
  <c r="I489" i="54"/>
  <c r="S489" i="54" s="1"/>
  <c r="S488" i="54"/>
  <c r="J488" i="54"/>
  <c r="C115" i="54"/>
  <c r="B114" i="54"/>
  <c r="C667" i="54"/>
  <c r="B666" i="54"/>
  <c r="B91" i="54"/>
  <c r="C92" i="54"/>
  <c r="J105" i="54"/>
  <c r="K104" i="54"/>
  <c r="C306" i="54"/>
  <c r="B305" i="54"/>
  <c r="J369" i="54"/>
  <c r="K368" i="54"/>
  <c r="J177" i="54"/>
  <c r="K176" i="54"/>
  <c r="C356" i="54"/>
  <c r="B355" i="54"/>
  <c r="C402" i="54"/>
  <c r="B401" i="54"/>
  <c r="B499" i="54"/>
  <c r="C500" i="54"/>
  <c r="B547" i="54"/>
  <c r="C548" i="54"/>
  <c r="B739" i="54"/>
  <c r="C740" i="54"/>
  <c r="C283" i="54"/>
  <c r="B282" i="54"/>
  <c r="B236" i="54"/>
  <c r="C237" i="54"/>
  <c r="I609" i="54"/>
  <c r="S609" i="54" s="1"/>
  <c r="S608" i="54"/>
  <c r="J608" i="54"/>
  <c r="K537" i="54"/>
  <c r="L536" i="54"/>
  <c r="C138" i="54"/>
  <c r="B137" i="54"/>
  <c r="K585" i="54"/>
  <c r="L584" i="54"/>
  <c r="H57" i="54"/>
  <c r="I56" i="54"/>
  <c r="I32" i="54" s="1"/>
  <c r="H33" i="54"/>
  <c r="B714" i="54"/>
  <c r="C715" i="54"/>
  <c r="I729" i="54"/>
  <c r="S729" i="54" s="1"/>
  <c r="S728" i="54"/>
  <c r="J728" i="54"/>
  <c r="B642" i="54"/>
  <c r="C643" i="54"/>
  <c r="K297" i="54"/>
  <c r="L296" i="54"/>
  <c r="B164" i="54"/>
  <c r="C165" i="54"/>
  <c r="C474" i="54"/>
  <c r="B473" i="54"/>
  <c r="I81" i="54"/>
  <c r="S81" i="54" s="1"/>
  <c r="J80" i="54"/>
  <c r="S80" i="54"/>
  <c r="K129" i="54"/>
  <c r="L128" i="54"/>
  <c r="I225" i="54"/>
  <c r="S225" i="54" s="1"/>
  <c r="S224" i="54"/>
  <c r="J224" i="54"/>
  <c r="C194" i="54"/>
  <c r="B193" i="54"/>
  <c r="J440" i="54"/>
  <c r="I441" i="54"/>
  <c r="S441" i="54" s="1"/>
  <c r="S440" i="54"/>
  <c r="K681" i="54"/>
  <c r="L680" i="54"/>
  <c r="K561" i="54"/>
  <c r="L560" i="54"/>
  <c r="K392" i="54" l="1"/>
  <c r="J393" i="54"/>
  <c r="C428" i="54"/>
  <c r="B427" i="54"/>
  <c r="J201" i="54"/>
  <c r="K200" i="54"/>
  <c r="K153" i="54"/>
  <c r="L152" i="54"/>
  <c r="B763" i="54"/>
  <c r="C764" i="54"/>
  <c r="J777" i="54"/>
  <c r="K776" i="54"/>
  <c r="C166" i="54"/>
  <c r="B165" i="54"/>
  <c r="K608" i="54"/>
  <c r="J609" i="54"/>
  <c r="B356" i="54"/>
  <c r="C357" i="54"/>
  <c r="B667" i="54"/>
  <c r="C668" i="54"/>
  <c r="C332" i="54"/>
  <c r="B331" i="54"/>
  <c r="C691" i="54"/>
  <c r="B690" i="54"/>
  <c r="B66" i="54"/>
  <c r="C67" i="54"/>
  <c r="L681" i="54"/>
  <c r="M680" i="54"/>
  <c r="C741" i="54"/>
  <c r="B740" i="54"/>
  <c r="J633" i="54"/>
  <c r="K632" i="54"/>
  <c r="B620" i="54"/>
  <c r="C621" i="54"/>
  <c r="K321" i="54"/>
  <c r="L320" i="54"/>
  <c r="K224" i="54"/>
  <c r="J225" i="54"/>
  <c r="L297" i="54"/>
  <c r="M296" i="54"/>
  <c r="J729" i="54"/>
  <c r="K728" i="54"/>
  <c r="L585" i="54"/>
  <c r="M584" i="54"/>
  <c r="L537" i="54"/>
  <c r="M536" i="54"/>
  <c r="B283" i="54"/>
  <c r="C284" i="54"/>
  <c r="C403" i="54"/>
  <c r="B402" i="54"/>
  <c r="C307" i="54"/>
  <c r="B306" i="54"/>
  <c r="B194" i="54"/>
  <c r="C195" i="54"/>
  <c r="L129" i="54"/>
  <c r="M128" i="54"/>
  <c r="C716" i="54"/>
  <c r="B715" i="54"/>
  <c r="C139" i="54"/>
  <c r="B138" i="54"/>
  <c r="C549" i="54"/>
  <c r="B548" i="54"/>
  <c r="L176" i="54"/>
  <c r="K177" i="54"/>
  <c r="K105" i="54"/>
  <c r="L104" i="54"/>
  <c r="C93" i="54"/>
  <c r="B92" i="54"/>
  <c r="J489" i="54"/>
  <c r="K488" i="54"/>
  <c r="C595" i="54"/>
  <c r="B594" i="54"/>
  <c r="K273" i="54"/>
  <c r="L272" i="54"/>
  <c r="K344" i="54"/>
  <c r="J345" i="54"/>
  <c r="C45" i="54"/>
  <c r="B44" i="54"/>
  <c r="K464" i="54"/>
  <c r="J465" i="54"/>
  <c r="C20" i="54"/>
  <c r="B19" i="54"/>
  <c r="J81" i="54"/>
  <c r="K80" i="54"/>
  <c r="B643" i="54"/>
  <c r="C644" i="54"/>
  <c r="S56" i="54"/>
  <c r="J56" i="54"/>
  <c r="J32" i="54" s="1"/>
  <c r="J33" i="54" s="1"/>
  <c r="I57" i="54"/>
  <c r="S57" i="54" s="1"/>
  <c r="C261" i="54"/>
  <c r="B260" i="54"/>
  <c r="K704" i="54"/>
  <c r="J705" i="54"/>
  <c r="J249" i="54"/>
  <c r="K248" i="54"/>
  <c r="M560" i="54"/>
  <c r="L561" i="54"/>
  <c r="J441" i="54"/>
  <c r="K440" i="54"/>
  <c r="C475" i="54"/>
  <c r="B474" i="54"/>
  <c r="C238" i="54"/>
  <c r="B237" i="54"/>
  <c r="C501" i="54"/>
  <c r="B500" i="54"/>
  <c r="L368" i="54"/>
  <c r="K369" i="54"/>
  <c r="C379" i="54"/>
  <c r="B378" i="54"/>
  <c r="K657" i="54"/>
  <c r="L656" i="54"/>
  <c r="K513" i="54"/>
  <c r="L512" i="54"/>
  <c r="B115" i="54"/>
  <c r="C116" i="54"/>
  <c r="C451" i="54"/>
  <c r="B450" i="54"/>
  <c r="C211" i="54"/>
  <c r="B210" i="54"/>
  <c r="C523" i="54"/>
  <c r="B522" i="54"/>
  <c r="B571" i="54"/>
  <c r="C572" i="54"/>
  <c r="K753" i="54"/>
  <c r="L752" i="54"/>
  <c r="K416" i="54"/>
  <c r="J417" i="54"/>
  <c r="L153" i="54" l="1"/>
  <c r="M152" i="54"/>
  <c r="B428" i="54"/>
  <c r="C429" i="54"/>
  <c r="K201" i="54"/>
  <c r="L200" i="54"/>
  <c r="K393" i="54"/>
  <c r="L392" i="54"/>
  <c r="C765" i="54"/>
  <c r="B764" i="54"/>
  <c r="K777" i="54"/>
  <c r="L776" i="54"/>
  <c r="B523" i="54"/>
  <c r="C524" i="54"/>
  <c r="I33" i="54"/>
  <c r="S33" i="54" s="1"/>
  <c r="S32" i="54"/>
  <c r="B28" i="46" s="1"/>
  <c r="L488" i="54"/>
  <c r="K489" i="54"/>
  <c r="M104" i="54"/>
  <c r="L105" i="54"/>
  <c r="N296" i="54"/>
  <c r="T296" i="54"/>
  <c r="M297" i="54"/>
  <c r="T297" i="54" s="1"/>
  <c r="C68" i="54"/>
  <c r="B67" i="54"/>
  <c r="M752" i="54"/>
  <c r="L753" i="54"/>
  <c r="M512" i="54"/>
  <c r="L513" i="54"/>
  <c r="B238" i="54"/>
  <c r="C239" i="54"/>
  <c r="L464" i="54"/>
  <c r="K465" i="54"/>
  <c r="B595" i="54"/>
  <c r="C596" i="54"/>
  <c r="B139" i="54"/>
  <c r="C140" i="54"/>
  <c r="C404" i="54"/>
  <c r="B403" i="54"/>
  <c r="C692" i="54"/>
  <c r="B691" i="54"/>
  <c r="L608" i="54"/>
  <c r="K609" i="54"/>
  <c r="L416" i="54"/>
  <c r="K417" i="54"/>
  <c r="K441" i="54"/>
  <c r="L440" i="54"/>
  <c r="L248" i="54"/>
  <c r="K249" i="54"/>
  <c r="L80" i="54"/>
  <c r="K81" i="54"/>
  <c r="C573" i="54"/>
  <c r="B572" i="54"/>
  <c r="C117" i="54"/>
  <c r="B116" i="54"/>
  <c r="M656" i="54"/>
  <c r="L657" i="54"/>
  <c r="B501" i="54"/>
  <c r="C502" i="54"/>
  <c r="B475" i="54"/>
  <c r="C476" i="54"/>
  <c r="N560" i="54"/>
  <c r="T560" i="54"/>
  <c r="M561" i="54"/>
  <c r="T561" i="54" s="1"/>
  <c r="K705" i="54"/>
  <c r="L704" i="54"/>
  <c r="B20" i="54"/>
  <c r="C21" i="54"/>
  <c r="B45" i="54"/>
  <c r="C46" i="54"/>
  <c r="B549" i="54"/>
  <c r="C550" i="54"/>
  <c r="B716" i="54"/>
  <c r="C717" i="54"/>
  <c r="B307" i="54"/>
  <c r="C308" i="54"/>
  <c r="B741" i="54"/>
  <c r="C742" i="54"/>
  <c r="B332" i="54"/>
  <c r="C333" i="54"/>
  <c r="B166" i="54"/>
  <c r="C167" i="54"/>
  <c r="B451" i="54"/>
  <c r="C452" i="54"/>
  <c r="B379" i="54"/>
  <c r="C380" i="54"/>
  <c r="B644" i="54"/>
  <c r="C645" i="54"/>
  <c r="M272" i="54"/>
  <c r="L273" i="54"/>
  <c r="C196" i="54"/>
  <c r="B195" i="54"/>
  <c r="C285" i="54"/>
  <c r="B284" i="54"/>
  <c r="N584" i="54"/>
  <c r="M585" i="54"/>
  <c r="T585" i="54" s="1"/>
  <c r="T584" i="54"/>
  <c r="M320" i="54"/>
  <c r="L321" i="54"/>
  <c r="L632" i="54"/>
  <c r="K633" i="54"/>
  <c r="C358" i="54"/>
  <c r="B357" i="54"/>
  <c r="M368" i="54"/>
  <c r="L369" i="54"/>
  <c r="B261" i="54"/>
  <c r="C262" i="54"/>
  <c r="L344" i="54"/>
  <c r="K345" i="54"/>
  <c r="B93" i="54"/>
  <c r="C94" i="54"/>
  <c r="M176" i="54"/>
  <c r="L177" i="54"/>
  <c r="L224" i="54"/>
  <c r="K225" i="54"/>
  <c r="C212" i="54"/>
  <c r="B211" i="54"/>
  <c r="K56" i="54"/>
  <c r="K32" i="54" s="1"/>
  <c r="K33" i="54" s="1"/>
  <c r="J57" i="54"/>
  <c r="N128" i="54"/>
  <c r="T128" i="54"/>
  <c r="M129" i="54"/>
  <c r="T129" i="54" s="1"/>
  <c r="N536" i="54"/>
  <c r="M537" i="54"/>
  <c r="T537" i="54" s="1"/>
  <c r="T536" i="54"/>
  <c r="L728" i="54"/>
  <c r="K729" i="54"/>
  <c r="C622" i="54"/>
  <c r="B621" i="54"/>
  <c r="N680" i="54"/>
  <c r="T680" i="54"/>
  <c r="M681" i="54"/>
  <c r="T681" i="54" s="1"/>
  <c r="C669" i="54"/>
  <c r="B668" i="54"/>
  <c r="M392" i="54" l="1"/>
  <c r="L393" i="54"/>
  <c r="C430" i="54"/>
  <c r="B429" i="54"/>
  <c r="L201" i="54"/>
  <c r="M200" i="54"/>
  <c r="T152" i="54"/>
  <c r="N152" i="54"/>
  <c r="M153" i="54"/>
  <c r="T153" i="54" s="1"/>
  <c r="M776" i="54"/>
  <c r="L777" i="54"/>
  <c r="B765" i="54"/>
  <c r="C766" i="54"/>
  <c r="C359" i="54"/>
  <c r="B358" i="54"/>
  <c r="T320" i="54"/>
  <c r="N320" i="54"/>
  <c r="M321" i="54"/>
  <c r="T321" i="54" s="1"/>
  <c r="B167" i="54"/>
  <c r="C168" i="54"/>
  <c r="C743" i="54"/>
  <c r="B742" i="54"/>
  <c r="C47" i="54"/>
  <c r="B46" i="54"/>
  <c r="L705" i="54"/>
  <c r="M704" i="54"/>
  <c r="N561" i="54"/>
  <c r="O560" i="54"/>
  <c r="B117" i="54"/>
  <c r="C118" i="54"/>
  <c r="L417" i="54"/>
  <c r="M416" i="54"/>
  <c r="L465" i="54"/>
  <c r="M464" i="54"/>
  <c r="N752" i="54"/>
  <c r="T752" i="54"/>
  <c r="M753" i="54"/>
  <c r="T753" i="54" s="1"/>
  <c r="C525" i="54"/>
  <c r="B524" i="54"/>
  <c r="O536" i="54"/>
  <c r="N537" i="54"/>
  <c r="B212" i="54"/>
  <c r="C213" i="54"/>
  <c r="C95" i="54"/>
  <c r="B94" i="54"/>
  <c r="C263" i="54"/>
  <c r="B262" i="54"/>
  <c r="C197" i="54"/>
  <c r="B196" i="54"/>
  <c r="C503" i="54"/>
  <c r="B502" i="54"/>
  <c r="M440" i="54"/>
  <c r="L441" i="54"/>
  <c r="B140" i="54"/>
  <c r="C141" i="54"/>
  <c r="B669" i="54"/>
  <c r="C670" i="54"/>
  <c r="B622" i="54"/>
  <c r="C623" i="54"/>
  <c r="M177" i="54"/>
  <c r="T177" i="54" s="1"/>
  <c r="T176" i="54"/>
  <c r="N176" i="54"/>
  <c r="M344" i="54"/>
  <c r="L345" i="54"/>
  <c r="N368" i="54"/>
  <c r="M369" i="54"/>
  <c r="T369" i="54" s="1"/>
  <c r="T368" i="54"/>
  <c r="L633" i="54"/>
  <c r="M632" i="54"/>
  <c r="B645" i="54"/>
  <c r="C646" i="54"/>
  <c r="C453" i="54"/>
  <c r="B452" i="54"/>
  <c r="B308" i="54"/>
  <c r="C309" i="54"/>
  <c r="C22" i="54"/>
  <c r="B21" i="54"/>
  <c r="N681" i="54"/>
  <c r="O680" i="54"/>
  <c r="K57" i="54"/>
  <c r="L56" i="54"/>
  <c r="L32" i="54" s="1"/>
  <c r="L33" i="54" s="1"/>
  <c r="L225" i="54"/>
  <c r="M224" i="54"/>
  <c r="B285" i="54"/>
  <c r="C286" i="54"/>
  <c r="T272" i="54"/>
  <c r="N272" i="54"/>
  <c r="M273" i="54"/>
  <c r="T273" i="54" s="1"/>
  <c r="B476" i="54"/>
  <c r="C477" i="54"/>
  <c r="B596" i="54"/>
  <c r="C597" i="54"/>
  <c r="C240" i="54"/>
  <c r="B239" i="54"/>
  <c r="O296" i="54"/>
  <c r="N297" i="54"/>
  <c r="M488" i="54"/>
  <c r="L489" i="54"/>
  <c r="M728" i="54"/>
  <c r="L729" i="54"/>
  <c r="C381" i="54"/>
  <c r="B380" i="54"/>
  <c r="C718" i="54"/>
  <c r="B717" i="54"/>
  <c r="L81" i="54"/>
  <c r="M80" i="54"/>
  <c r="B692" i="54"/>
  <c r="C693" i="54"/>
  <c r="O584" i="54"/>
  <c r="N585" i="54"/>
  <c r="T104" i="54"/>
  <c r="N104" i="54"/>
  <c r="M105" i="54"/>
  <c r="T105" i="54" s="1"/>
  <c r="N129" i="54"/>
  <c r="O128" i="54"/>
  <c r="C334" i="54"/>
  <c r="B333" i="54"/>
  <c r="C551" i="54"/>
  <c r="B550" i="54"/>
  <c r="M657" i="54"/>
  <c r="T657" i="54" s="1"/>
  <c r="N656" i="54"/>
  <c r="T656" i="54"/>
  <c r="B573" i="54"/>
  <c r="C574" i="54"/>
  <c r="L249" i="54"/>
  <c r="M248" i="54"/>
  <c r="L609" i="54"/>
  <c r="M608" i="54"/>
  <c r="C405" i="54"/>
  <c r="B404" i="54"/>
  <c r="T512" i="54"/>
  <c r="N512" i="54"/>
  <c r="M513" i="54"/>
  <c r="T513" i="54" s="1"/>
  <c r="B68" i="54"/>
  <c r="C69" i="54"/>
  <c r="O152" i="54" l="1"/>
  <c r="N153" i="54"/>
  <c r="C431" i="54"/>
  <c r="B430" i="54"/>
  <c r="N200" i="54"/>
  <c r="T200" i="54"/>
  <c r="M201" i="54"/>
  <c r="T201" i="54" s="1"/>
  <c r="N392" i="54"/>
  <c r="M393" i="54"/>
  <c r="T393" i="54" s="1"/>
  <c r="T392" i="54"/>
  <c r="C767" i="54"/>
  <c r="B766" i="54"/>
  <c r="N776" i="54"/>
  <c r="M777" i="54"/>
  <c r="T777" i="54" s="1"/>
  <c r="T776" i="54"/>
  <c r="M249" i="54"/>
  <c r="T249" i="54" s="1"/>
  <c r="T248" i="54"/>
  <c r="N248" i="54"/>
  <c r="C552" i="54"/>
  <c r="B551" i="54"/>
  <c r="M81" i="54"/>
  <c r="T81" i="54" s="1"/>
  <c r="T80" i="54"/>
  <c r="N80" i="54"/>
  <c r="M633" i="54"/>
  <c r="T633" i="54" s="1"/>
  <c r="T632" i="54"/>
  <c r="N632" i="54"/>
  <c r="N369" i="54"/>
  <c r="O368" i="54"/>
  <c r="C48" i="54"/>
  <c r="B47" i="54"/>
  <c r="O129" i="54"/>
  <c r="P128" i="54"/>
  <c r="B718" i="54"/>
  <c r="C719" i="54"/>
  <c r="M729" i="54"/>
  <c r="T729" i="54" s="1"/>
  <c r="T728" i="54"/>
  <c r="N728" i="54"/>
  <c r="O297" i="54"/>
  <c r="P296" i="54"/>
  <c r="L57" i="54"/>
  <c r="M56" i="54"/>
  <c r="M32" i="54" s="1"/>
  <c r="M33" i="54" s="1"/>
  <c r="C504" i="54"/>
  <c r="B503" i="54"/>
  <c r="C169" i="54"/>
  <c r="B168" i="54"/>
  <c r="N513" i="54"/>
  <c r="O512" i="54"/>
  <c r="C575" i="54"/>
  <c r="B574" i="54"/>
  <c r="B334" i="54"/>
  <c r="C335" i="54"/>
  <c r="B693" i="54"/>
  <c r="C694" i="54"/>
  <c r="C598" i="54"/>
  <c r="B597" i="54"/>
  <c r="B477" i="54"/>
  <c r="C478" i="54"/>
  <c r="O681" i="54"/>
  <c r="P680" i="54"/>
  <c r="C647" i="54"/>
  <c r="B646" i="54"/>
  <c r="M345" i="54"/>
  <c r="T345" i="54" s="1"/>
  <c r="T344" i="54"/>
  <c r="N344" i="54"/>
  <c r="C142" i="54"/>
  <c r="B141" i="54"/>
  <c r="B405" i="54"/>
  <c r="C406" i="54"/>
  <c r="N657" i="54"/>
  <c r="O656" i="54"/>
  <c r="O585" i="54"/>
  <c r="P584" i="54"/>
  <c r="B381" i="54"/>
  <c r="C382" i="54"/>
  <c r="M489" i="54"/>
  <c r="T489" i="54" s="1"/>
  <c r="T488" i="54"/>
  <c r="N488" i="54"/>
  <c r="C241" i="54"/>
  <c r="B240" i="54"/>
  <c r="N273" i="54"/>
  <c r="O272" i="54"/>
  <c r="M225" i="54"/>
  <c r="T225" i="54" s="1"/>
  <c r="T224" i="54"/>
  <c r="N224" i="54"/>
  <c r="B22" i="54"/>
  <c r="C23" i="54"/>
  <c r="C454" i="54"/>
  <c r="B453" i="54"/>
  <c r="T440" i="54"/>
  <c r="N440" i="54"/>
  <c r="M441" i="54"/>
  <c r="T441" i="54" s="1"/>
  <c r="C198" i="54"/>
  <c r="B197" i="54"/>
  <c r="C96" i="54"/>
  <c r="B95" i="54"/>
  <c r="O537" i="54"/>
  <c r="P536" i="54"/>
  <c r="N464" i="54"/>
  <c r="T464" i="54"/>
  <c r="M465" i="54"/>
  <c r="T465" i="54" s="1"/>
  <c r="C119" i="54"/>
  <c r="B118" i="54"/>
  <c r="M705" i="54"/>
  <c r="T705" i="54" s="1"/>
  <c r="T704" i="54"/>
  <c r="N704" i="54"/>
  <c r="C360" i="54"/>
  <c r="B359" i="54"/>
  <c r="C671" i="54"/>
  <c r="B670" i="54"/>
  <c r="C70" i="54"/>
  <c r="B69" i="54"/>
  <c r="C287" i="54"/>
  <c r="B286" i="54"/>
  <c r="N177" i="54"/>
  <c r="O176" i="54"/>
  <c r="C264" i="54"/>
  <c r="B263" i="54"/>
  <c r="B525" i="54"/>
  <c r="C526" i="54"/>
  <c r="N416" i="54"/>
  <c r="M417" i="54"/>
  <c r="T417" i="54" s="1"/>
  <c r="T416" i="54"/>
  <c r="O561" i="54"/>
  <c r="P560" i="54"/>
  <c r="M609" i="54"/>
  <c r="T609" i="54" s="1"/>
  <c r="T608" i="54"/>
  <c r="N608" i="54"/>
  <c r="N105" i="54"/>
  <c r="O104" i="54"/>
  <c r="C310" i="54"/>
  <c r="B309" i="54"/>
  <c r="B623" i="54"/>
  <c r="C624" i="54"/>
  <c r="B213" i="54"/>
  <c r="C214" i="54"/>
  <c r="N753" i="54"/>
  <c r="O752" i="54"/>
  <c r="C744" i="54"/>
  <c r="B743" i="54"/>
  <c r="N321" i="54"/>
  <c r="O320" i="54"/>
  <c r="N393" i="54" l="1"/>
  <c r="O392" i="54"/>
  <c r="C432" i="54"/>
  <c r="B431" i="54"/>
  <c r="N201" i="54"/>
  <c r="O200" i="54"/>
  <c r="P152" i="54"/>
  <c r="O153" i="54"/>
  <c r="C768" i="54"/>
  <c r="B767" i="54"/>
  <c r="O776" i="54"/>
  <c r="N777" i="54"/>
  <c r="Q560" i="54"/>
  <c r="P561" i="54"/>
  <c r="C265" i="54"/>
  <c r="B264" i="54"/>
  <c r="C288" i="54"/>
  <c r="B287" i="54"/>
  <c r="O224" i="54"/>
  <c r="N225" i="54"/>
  <c r="B241" i="54"/>
  <c r="C242" i="54"/>
  <c r="B598" i="54"/>
  <c r="C599" i="54"/>
  <c r="B169" i="54"/>
  <c r="C170" i="54"/>
  <c r="O321" i="54"/>
  <c r="P320" i="54"/>
  <c r="O753" i="54"/>
  <c r="P752" i="54"/>
  <c r="O105" i="54"/>
  <c r="P104" i="54"/>
  <c r="C120" i="54"/>
  <c r="B119" i="54"/>
  <c r="P537" i="54"/>
  <c r="Q536" i="54"/>
  <c r="O273" i="54"/>
  <c r="P272" i="54"/>
  <c r="N56" i="54"/>
  <c r="N32" i="54" s="1"/>
  <c r="N33" i="54" s="1"/>
  <c r="T56" i="54"/>
  <c r="M57" i="54"/>
  <c r="T57" i="54" s="1"/>
  <c r="N633" i="54"/>
  <c r="O632" i="54"/>
  <c r="N249" i="54"/>
  <c r="O248" i="54"/>
  <c r="B310" i="54"/>
  <c r="C311" i="54"/>
  <c r="B70" i="54"/>
  <c r="C71" i="54"/>
  <c r="C361" i="54"/>
  <c r="B360" i="54"/>
  <c r="N465" i="54"/>
  <c r="O464" i="54"/>
  <c r="C97" i="54"/>
  <c r="B96" i="54"/>
  <c r="C24" i="54"/>
  <c r="B23" i="54"/>
  <c r="P585" i="54"/>
  <c r="Q584" i="54"/>
  <c r="B214" i="54"/>
  <c r="C215" i="54"/>
  <c r="O608" i="54"/>
  <c r="N609" i="54"/>
  <c r="C527" i="54"/>
  <c r="B526" i="54"/>
  <c r="P176" i="54"/>
  <c r="O177" i="54"/>
  <c r="C455" i="54"/>
  <c r="B454" i="54"/>
  <c r="N489" i="54"/>
  <c r="O488" i="54"/>
  <c r="B142" i="54"/>
  <c r="C143" i="54"/>
  <c r="B478" i="54"/>
  <c r="C479" i="54"/>
  <c r="B694" i="54"/>
  <c r="C695" i="54"/>
  <c r="P129" i="54"/>
  <c r="Q128" i="54"/>
  <c r="P368" i="54"/>
  <c r="O369" i="54"/>
  <c r="O416" i="54"/>
  <c r="N417" i="54"/>
  <c r="C672" i="54"/>
  <c r="B671" i="54"/>
  <c r="C199" i="54"/>
  <c r="B198" i="54"/>
  <c r="C383" i="54"/>
  <c r="B382" i="54"/>
  <c r="O657" i="54"/>
  <c r="P656" i="54"/>
  <c r="N729" i="54"/>
  <c r="O728" i="54"/>
  <c r="C625" i="54"/>
  <c r="B624" i="54"/>
  <c r="O704" i="54"/>
  <c r="N705" i="54"/>
  <c r="P681" i="54"/>
  <c r="Q680" i="54"/>
  <c r="B335" i="54"/>
  <c r="C336" i="54"/>
  <c r="O513" i="54"/>
  <c r="P512" i="54"/>
  <c r="C720" i="54"/>
  <c r="B719" i="54"/>
  <c r="C745" i="54"/>
  <c r="B744" i="54"/>
  <c r="O440" i="54"/>
  <c r="N441" i="54"/>
  <c r="C407" i="54"/>
  <c r="B406" i="54"/>
  <c r="O344" i="54"/>
  <c r="N345" i="54"/>
  <c r="C648" i="54"/>
  <c r="B647" i="54"/>
  <c r="C576" i="54"/>
  <c r="B575" i="54"/>
  <c r="C505" i="54"/>
  <c r="B504" i="54"/>
  <c r="P297" i="54"/>
  <c r="Q296" i="54"/>
  <c r="C49" i="54"/>
  <c r="B48" i="54"/>
  <c r="N81" i="54"/>
  <c r="O80" i="54"/>
  <c r="C553" i="54"/>
  <c r="B552" i="54"/>
  <c r="P153" i="54" l="1"/>
  <c r="Q152" i="54"/>
  <c r="C433" i="54"/>
  <c r="B432" i="54"/>
  <c r="O201" i="54"/>
  <c r="P200" i="54"/>
  <c r="O393" i="54"/>
  <c r="P392" i="54"/>
  <c r="B768" i="54"/>
  <c r="C769" i="54"/>
  <c r="O777" i="54"/>
  <c r="P776" i="54"/>
  <c r="P80" i="54"/>
  <c r="O81" i="54"/>
  <c r="Q297" i="54"/>
  <c r="U297" i="54" s="1"/>
  <c r="U296" i="54"/>
  <c r="C337" i="54"/>
  <c r="B336" i="54"/>
  <c r="C480" i="54"/>
  <c r="B479" i="54"/>
  <c r="P488" i="54"/>
  <c r="O489" i="54"/>
  <c r="Q585" i="54"/>
  <c r="U585" i="54" s="1"/>
  <c r="U584" i="54"/>
  <c r="P464" i="54"/>
  <c r="O465" i="54"/>
  <c r="C72" i="54"/>
  <c r="B71" i="54"/>
  <c r="P248" i="54"/>
  <c r="O249" i="54"/>
  <c r="Q752" i="54"/>
  <c r="P753" i="54"/>
  <c r="C243" i="54"/>
  <c r="B242" i="54"/>
  <c r="C50" i="54"/>
  <c r="B49" i="54"/>
  <c r="C649" i="54"/>
  <c r="B648" i="54"/>
  <c r="C746" i="54"/>
  <c r="B745" i="54"/>
  <c r="B625" i="54"/>
  <c r="C626" i="54"/>
  <c r="C200" i="54"/>
  <c r="B199" i="54"/>
  <c r="C456" i="54"/>
  <c r="B455" i="54"/>
  <c r="B97" i="54"/>
  <c r="C98" i="54"/>
  <c r="C362" i="54"/>
  <c r="B361" i="54"/>
  <c r="N57" i="54"/>
  <c r="O56" i="54"/>
  <c r="O32" i="54" s="1"/>
  <c r="O33" i="54" s="1"/>
  <c r="B265" i="54"/>
  <c r="C266" i="54"/>
  <c r="Q512" i="54"/>
  <c r="P513" i="54"/>
  <c r="B695" i="54"/>
  <c r="C696" i="54"/>
  <c r="B143" i="54"/>
  <c r="C144" i="54"/>
  <c r="C216" i="54"/>
  <c r="B215" i="54"/>
  <c r="C577" i="54"/>
  <c r="B576" i="54"/>
  <c r="P344" i="54"/>
  <c r="O345" i="54"/>
  <c r="O441" i="54"/>
  <c r="P440" i="54"/>
  <c r="C721" i="54"/>
  <c r="B720" i="54"/>
  <c r="O705" i="54"/>
  <c r="P704" i="54"/>
  <c r="C384" i="54"/>
  <c r="B383" i="54"/>
  <c r="B672" i="54"/>
  <c r="C673" i="54"/>
  <c r="Q368" i="54"/>
  <c r="P369" i="54"/>
  <c r="P177" i="54"/>
  <c r="Q176" i="54"/>
  <c r="O609" i="54"/>
  <c r="P608" i="54"/>
  <c r="B24" i="54"/>
  <c r="C25" i="54"/>
  <c r="C121" i="54"/>
  <c r="B120" i="54"/>
  <c r="C289" i="54"/>
  <c r="B288" i="54"/>
  <c r="U560" i="54"/>
  <c r="Q561" i="54"/>
  <c r="U561" i="54" s="1"/>
  <c r="P728" i="54"/>
  <c r="O729" i="54"/>
  <c r="T33" i="54"/>
  <c r="T32" i="54"/>
  <c r="C28" i="46" s="1"/>
  <c r="C25" i="46" s="1"/>
  <c r="Q272" i="54"/>
  <c r="P273" i="54"/>
  <c r="C171" i="54"/>
  <c r="B170" i="54"/>
  <c r="C554" i="54"/>
  <c r="B553" i="54"/>
  <c r="B505" i="54"/>
  <c r="C506" i="54"/>
  <c r="C408" i="54"/>
  <c r="B407" i="54"/>
  <c r="O417" i="54"/>
  <c r="P416" i="54"/>
  <c r="C528" i="54"/>
  <c r="B527" i="54"/>
  <c r="O225" i="54"/>
  <c r="P224" i="54"/>
  <c r="U680" i="54"/>
  <c r="Q681" i="54"/>
  <c r="U681" i="54" s="1"/>
  <c r="Q656" i="54"/>
  <c r="P657" i="54"/>
  <c r="Q129" i="54"/>
  <c r="U129" i="54" s="1"/>
  <c r="U128" i="54"/>
  <c r="B311" i="54"/>
  <c r="C312" i="54"/>
  <c r="P632" i="54"/>
  <c r="O633" i="54"/>
  <c r="Q537" i="54"/>
  <c r="U537" i="54" s="1"/>
  <c r="U536" i="54"/>
  <c r="Q104" i="54"/>
  <c r="P105" i="54"/>
  <c r="Q320" i="54"/>
  <c r="P321" i="54"/>
  <c r="C600" i="54"/>
  <c r="B599" i="54"/>
  <c r="P393" i="54" l="1"/>
  <c r="Q392" i="54"/>
  <c r="B433" i="54"/>
  <c r="C434" i="54"/>
  <c r="P201" i="54"/>
  <c r="Q200" i="54"/>
  <c r="U152" i="54"/>
  <c r="Q153" i="54"/>
  <c r="U153" i="54" s="1"/>
  <c r="Q776" i="54"/>
  <c r="P777" i="54"/>
  <c r="C770" i="54"/>
  <c r="B769" i="54"/>
  <c r="U104" i="54"/>
  <c r="Q105" i="54"/>
  <c r="U105" i="54" s="1"/>
  <c r="B408" i="54"/>
  <c r="C409" i="54"/>
  <c r="U272" i="54"/>
  <c r="Q273" i="54"/>
  <c r="U273" i="54" s="1"/>
  <c r="U368" i="54"/>
  <c r="Q369" i="54"/>
  <c r="U369" i="54" s="1"/>
  <c r="B721" i="54"/>
  <c r="C722" i="54"/>
  <c r="B216" i="54"/>
  <c r="C217" i="54"/>
  <c r="C313" i="54"/>
  <c r="B312" i="54"/>
  <c r="B25" i="54"/>
  <c r="C26" i="54"/>
  <c r="U176" i="54"/>
  <c r="Q177" i="54"/>
  <c r="U177" i="54" s="1"/>
  <c r="B266" i="54"/>
  <c r="C267" i="54"/>
  <c r="C201" i="54"/>
  <c r="B200" i="54"/>
  <c r="B746" i="54"/>
  <c r="C747" i="54"/>
  <c r="U752" i="54"/>
  <c r="Q753" i="54"/>
  <c r="U753" i="54" s="1"/>
  <c r="C73" i="54"/>
  <c r="B72" i="54"/>
  <c r="U320" i="54"/>
  <c r="Q321" i="54"/>
  <c r="U321" i="54" s="1"/>
  <c r="Q632" i="54"/>
  <c r="P633" i="54"/>
  <c r="U656" i="54"/>
  <c r="Q657" i="54"/>
  <c r="U657" i="54" s="1"/>
  <c r="B171" i="54"/>
  <c r="C172" i="54"/>
  <c r="C122" i="54"/>
  <c r="B121" i="54"/>
  <c r="C578" i="54"/>
  <c r="B577" i="54"/>
  <c r="P225" i="54"/>
  <c r="Q224" i="54"/>
  <c r="P417" i="54"/>
  <c r="Q416" i="54"/>
  <c r="B506" i="54"/>
  <c r="C507" i="54"/>
  <c r="P609" i="54"/>
  <c r="Q608" i="54"/>
  <c r="C674" i="54"/>
  <c r="B673" i="54"/>
  <c r="P705" i="54"/>
  <c r="Q704" i="54"/>
  <c r="Q440" i="54"/>
  <c r="P441" i="54"/>
  <c r="C145" i="54"/>
  <c r="B144" i="54"/>
  <c r="O57" i="54"/>
  <c r="P56" i="54"/>
  <c r="P32" i="54" s="1"/>
  <c r="P33" i="54" s="1"/>
  <c r="C363" i="54"/>
  <c r="B362" i="54"/>
  <c r="B456" i="54"/>
  <c r="C457" i="54"/>
  <c r="C650" i="54"/>
  <c r="B649" i="54"/>
  <c r="B243" i="54"/>
  <c r="C244" i="54"/>
  <c r="Q248" i="54"/>
  <c r="P249" i="54"/>
  <c r="P465" i="54"/>
  <c r="Q464" i="54"/>
  <c r="Q488" i="54"/>
  <c r="P489" i="54"/>
  <c r="B337" i="54"/>
  <c r="C338" i="54"/>
  <c r="Q80" i="54"/>
  <c r="P81" i="54"/>
  <c r="B600" i="54"/>
  <c r="C601" i="54"/>
  <c r="C529" i="54"/>
  <c r="B528" i="54"/>
  <c r="B554" i="54"/>
  <c r="C555" i="54"/>
  <c r="P729" i="54"/>
  <c r="Q728" i="54"/>
  <c r="C290" i="54"/>
  <c r="B289" i="54"/>
  <c r="B384" i="54"/>
  <c r="C385" i="54"/>
  <c r="P345" i="54"/>
  <c r="Q344" i="54"/>
  <c r="C627" i="54"/>
  <c r="B626" i="54"/>
  <c r="B696" i="54"/>
  <c r="C697" i="54"/>
  <c r="B50" i="54"/>
  <c r="C51" i="54"/>
  <c r="C481" i="54"/>
  <c r="B480" i="54"/>
  <c r="U512" i="54"/>
  <c r="Q513" i="54"/>
  <c r="U513" i="54" s="1"/>
  <c r="B98" i="54"/>
  <c r="C99" i="54"/>
  <c r="C435" i="54" l="1"/>
  <c r="B434" i="54"/>
  <c r="Q201" i="54"/>
  <c r="U201" i="54" s="1"/>
  <c r="U200" i="54"/>
  <c r="Q393" i="54"/>
  <c r="U393" i="54" s="1"/>
  <c r="U392" i="54"/>
  <c r="U776" i="54"/>
  <c r="Q777" i="54"/>
  <c r="U777" i="54" s="1"/>
  <c r="B770" i="54"/>
  <c r="C771" i="54"/>
  <c r="B627" i="54"/>
  <c r="C628" i="54"/>
  <c r="C530" i="54"/>
  <c r="B529" i="54"/>
  <c r="U488" i="54"/>
  <c r="Q489" i="54"/>
  <c r="U489" i="54" s="1"/>
  <c r="B650" i="54"/>
  <c r="C651" i="54"/>
  <c r="C364" i="54"/>
  <c r="B363" i="54"/>
  <c r="Q705" i="54"/>
  <c r="U705" i="54" s="1"/>
  <c r="U704" i="54"/>
  <c r="C723" i="54"/>
  <c r="B722" i="54"/>
  <c r="Q441" i="54"/>
  <c r="U441" i="54" s="1"/>
  <c r="U440" i="54"/>
  <c r="B73" i="54"/>
  <c r="C74" i="54"/>
  <c r="B481" i="54"/>
  <c r="C482" i="54"/>
  <c r="C508" i="54"/>
  <c r="B507" i="54"/>
  <c r="C100" i="54"/>
  <c r="B99" i="54"/>
  <c r="B697" i="54"/>
  <c r="C698" i="54"/>
  <c r="Q345" i="54"/>
  <c r="U345" i="54" s="1"/>
  <c r="U344" i="54"/>
  <c r="C556" i="54"/>
  <c r="B555" i="54"/>
  <c r="B601" i="54"/>
  <c r="C602" i="54"/>
  <c r="C339" i="54"/>
  <c r="B338" i="54"/>
  <c r="Q465" i="54"/>
  <c r="U465" i="54" s="1"/>
  <c r="U464" i="54"/>
  <c r="B244" i="54"/>
  <c r="C245" i="54"/>
  <c r="C458" i="54"/>
  <c r="B457" i="54"/>
  <c r="P57" i="54"/>
  <c r="Q56" i="54"/>
  <c r="Q32" i="54" s="1"/>
  <c r="Q33" i="54" s="1"/>
  <c r="B145" i="54"/>
  <c r="C146" i="54"/>
  <c r="B578" i="54"/>
  <c r="C579" i="54"/>
  <c r="B201" i="54"/>
  <c r="C202" i="54"/>
  <c r="B313" i="54"/>
  <c r="C314" i="54"/>
  <c r="U80" i="54"/>
  <c r="Q81" i="54"/>
  <c r="U81" i="54" s="1"/>
  <c r="U248" i="54"/>
  <c r="Q249" i="54"/>
  <c r="U249" i="54" s="1"/>
  <c r="Q609" i="54"/>
  <c r="U609" i="54" s="1"/>
  <c r="U608" i="54"/>
  <c r="Q417" i="54"/>
  <c r="U417" i="54" s="1"/>
  <c r="U416" i="54"/>
  <c r="C173" i="54"/>
  <c r="B172" i="54"/>
  <c r="C52" i="54"/>
  <c r="B51" i="54"/>
  <c r="C386" i="54"/>
  <c r="B385" i="54"/>
  <c r="U728" i="54"/>
  <c r="Q729" i="54"/>
  <c r="U729" i="54" s="1"/>
  <c r="B674" i="54"/>
  <c r="C675" i="54"/>
  <c r="B122" i="54"/>
  <c r="C123" i="54"/>
  <c r="U632" i="54"/>
  <c r="Q633" i="54"/>
  <c r="U633" i="54" s="1"/>
  <c r="B290" i="54"/>
  <c r="C291" i="54"/>
  <c r="Q225" i="54"/>
  <c r="U225" i="54" s="1"/>
  <c r="U224" i="54"/>
  <c r="C748" i="54"/>
  <c r="B747" i="54"/>
  <c r="C268" i="54"/>
  <c r="B267" i="54"/>
  <c r="C27" i="54"/>
  <c r="B26" i="54"/>
  <c r="B217" i="54"/>
  <c r="C218" i="54"/>
  <c r="C410" i="54"/>
  <c r="B409" i="54"/>
  <c r="B435" i="54" l="1"/>
  <c r="C436" i="54"/>
  <c r="C772" i="54"/>
  <c r="B771" i="54"/>
  <c r="C174" i="54"/>
  <c r="B173" i="54"/>
  <c r="B602" i="54"/>
  <c r="C603" i="54"/>
  <c r="C483" i="54"/>
  <c r="B482" i="54"/>
  <c r="C629" i="54"/>
  <c r="B628" i="54"/>
  <c r="C219" i="54"/>
  <c r="B218" i="54"/>
  <c r="C676" i="54"/>
  <c r="B675" i="54"/>
  <c r="B146" i="54"/>
  <c r="C147" i="54"/>
  <c r="C557" i="54"/>
  <c r="B556" i="54"/>
  <c r="C509" i="54"/>
  <c r="B508" i="54"/>
  <c r="B723" i="54"/>
  <c r="C724" i="54"/>
  <c r="B530" i="54"/>
  <c r="C531" i="54"/>
  <c r="C411" i="54"/>
  <c r="B410" i="54"/>
  <c r="B27" i="54"/>
  <c r="C28" i="54"/>
  <c r="C749" i="54"/>
  <c r="B748" i="54"/>
  <c r="C53" i="54"/>
  <c r="B52" i="54"/>
  <c r="C246" i="54"/>
  <c r="B245" i="54"/>
  <c r="C292" i="54"/>
  <c r="B291" i="54"/>
  <c r="C124" i="54"/>
  <c r="B123" i="54"/>
  <c r="B314" i="54"/>
  <c r="C315" i="54"/>
  <c r="C580" i="54"/>
  <c r="B579" i="54"/>
  <c r="Q57" i="54"/>
  <c r="U57" i="54" s="1"/>
  <c r="U56" i="54"/>
  <c r="B458" i="54"/>
  <c r="C459" i="54"/>
  <c r="C101" i="54"/>
  <c r="B100" i="54"/>
  <c r="C365" i="54"/>
  <c r="B364" i="54"/>
  <c r="C269" i="54"/>
  <c r="B268" i="54"/>
  <c r="B386" i="54"/>
  <c r="C387" i="54"/>
  <c r="B202" i="54"/>
  <c r="C203" i="54"/>
  <c r="B339" i="54"/>
  <c r="C340" i="54"/>
  <c r="C699" i="54"/>
  <c r="B698" i="54"/>
  <c r="C75" i="54"/>
  <c r="B74" i="54"/>
  <c r="C652" i="54"/>
  <c r="B651" i="54"/>
  <c r="C437" i="54" l="1"/>
  <c r="B436" i="54"/>
  <c r="C773" i="54"/>
  <c r="B772" i="54"/>
  <c r="B75" i="54"/>
  <c r="C76" i="54"/>
  <c r="C102" i="54"/>
  <c r="B101" i="54"/>
  <c r="C29" i="54"/>
  <c r="B28" i="54"/>
  <c r="B147" i="54"/>
  <c r="C148" i="54"/>
  <c r="C341" i="54"/>
  <c r="B340" i="54"/>
  <c r="C388" i="54"/>
  <c r="B387" i="54"/>
  <c r="C581" i="54"/>
  <c r="B580" i="54"/>
  <c r="B246" i="54"/>
  <c r="C247" i="54"/>
  <c r="C750" i="54"/>
  <c r="B749" i="54"/>
  <c r="C412" i="54"/>
  <c r="B411" i="54"/>
  <c r="C558" i="54"/>
  <c r="B557" i="54"/>
  <c r="C630" i="54"/>
  <c r="B629" i="54"/>
  <c r="C653" i="54"/>
  <c r="B652" i="54"/>
  <c r="B699" i="54"/>
  <c r="C700" i="54"/>
  <c r="C270" i="54"/>
  <c r="B269" i="54"/>
  <c r="B724" i="54"/>
  <c r="C725" i="54"/>
  <c r="B203" i="54"/>
  <c r="C204" i="54"/>
  <c r="B204" i="54" s="1"/>
  <c r="C460" i="54"/>
  <c r="B459" i="54"/>
  <c r="C293" i="54"/>
  <c r="B292" i="54"/>
  <c r="C54" i="54"/>
  <c r="B53" i="54"/>
  <c r="C510" i="54"/>
  <c r="B509" i="54"/>
  <c r="B219" i="54"/>
  <c r="C220" i="54"/>
  <c r="B483" i="54"/>
  <c r="C484" i="54"/>
  <c r="B174" i="54"/>
  <c r="C175" i="54"/>
  <c r="C366" i="54"/>
  <c r="B365" i="54"/>
  <c r="B315" i="54"/>
  <c r="C316" i="54"/>
  <c r="C532" i="54"/>
  <c r="B531" i="54"/>
  <c r="U32" i="54"/>
  <c r="D28" i="46" s="1"/>
  <c r="D25" i="46" s="1"/>
  <c r="U33" i="54"/>
  <c r="C125" i="54"/>
  <c r="B124" i="54"/>
  <c r="C677" i="54"/>
  <c r="B676" i="54"/>
  <c r="B603" i="54"/>
  <c r="C604" i="54"/>
  <c r="C438" i="54" l="1"/>
  <c r="B437" i="54"/>
  <c r="C774" i="54"/>
  <c r="B773" i="54"/>
  <c r="C176" i="54"/>
  <c r="B175" i="54"/>
  <c r="B220" i="54"/>
  <c r="C221" i="54"/>
  <c r="C533" i="54"/>
  <c r="B532" i="54"/>
  <c r="B366" i="54"/>
  <c r="C367" i="54"/>
  <c r="B510" i="54"/>
  <c r="C511" i="54"/>
  <c r="B102" i="54"/>
  <c r="C103" i="54"/>
  <c r="B604" i="54"/>
  <c r="C605" i="54"/>
  <c r="B484" i="54"/>
  <c r="C485" i="54"/>
  <c r="C701" i="54"/>
  <c r="B700" i="54"/>
  <c r="C149" i="54"/>
  <c r="B148" i="54"/>
  <c r="B677" i="54"/>
  <c r="C678" i="54"/>
  <c r="C55" i="54"/>
  <c r="B54" i="54"/>
  <c r="C461" i="54"/>
  <c r="B460" i="54"/>
  <c r="C271" i="54"/>
  <c r="B270" i="54"/>
  <c r="C654" i="54"/>
  <c r="B653" i="54"/>
  <c r="B558" i="54"/>
  <c r="C559" i="54"/>
  <c r="B750" i="54"/>
  <c r="C751" i="54"/>
  <c r="B581" i="54"/>
  <c r="C582" i="54"/>
  <c r="C342" i="54"/>
  <c r="B341" i="54"/>
  <c r="B29" i="54"/>
  <c r="C30" i="54"/>
  <c r="C317" i="54"/>
  <c r="B316" i="54"/>
  <c r="C726" i="54"/>
  <c r="B725" i="54"/>
  <c r="B76" i="54"/>
  <c r="C77" i="54"/>
  <c r="B125" i="54"/>
  <c r="C126" i="54"/>
  <c r="B293" i="54"/>
  <c r="C294" i="54"/>
  <c r="B630" i="54"/>
  <c r="C631" i="54"/>
  <c r="B412" i="54"/>
  <c r="C413" i="54"/>
  <c r="C389" i="54"/>
  <c r="B388" i="54"/>
  <c r="C248" i="54"/>
  <c r="B247" i="54"/>
  <c r="B438" i="54" l="1"/>
  <c r="C439" i="54"/>
  <c r="C775" i="54"/>
  <c r="B774" i="54"/>
  <c r="C632" i="54"/>
  <c r="B631" i="54"/>
  <c r="C583" i="54"/>
  <c r="B582" i="54"/>
  <c r="C512" i="54"/>
  <c r="B511" i="54"/>
  <c r="B317" i="54"/>
  <c r="C318" i="54"/>
  <c r="B342" i="54"/>
  <c r="C343" i="54"/>
  <c r="C655" i="54"/>
  <c r="B654" i="54"/>
  <c r="B701" i="54"/>
  <c r="C702" i="54"/>
  <c r="C414" i="54"/>
  <c r="B413" i="54"/>
  <c r="C295" i="54"/>
  <c r="B294" i="54"/>
  <c r="C78" i="54"/>
  <c r="B77" i="54"/>
  <c r="C752" i="54"/>
  <c r="B751" i="54"/>
  <c r="C679" i="54"/>
  <c r="B678" i="54"/>
  <c r="C486" i="54"/>
  <c r="B485" i="54"/>
  <c r="C368" i="54"/>
  <c r="B367" i="54"/>
  <c r="C390" i="54"/>
  <c r="B389" i="54"/>
  <c r="B726" i="54"/>
  <c r="C727" i="54"/>
  <c r="C272" i="54"/>
  <c r="B271" i="54"/>
  <c r="C56" i="54"/>
  <c r="B55" i="54"/>
  <c r="B149" i="54"/>
  <c r="C150" i="54"/>
  <c r="C534" i="54"/>
  <c r="B533" i="54"/>
  <c r="B176" i="54"/>
  <c r="C177" i="54"/>
  <c r="C127" i="54"/>
  <c r="B126" i="54"/>
  <c r="B30" i="54"/>
  <c r="C31" i="54"/>
  <c r="C560" i="54"/>
  <c r="B559" i="54"/>
  <c r="C606" i="54"/>
  <c r="B605" i="54"/>
  <c r="B248" i="54"/>
  <c r="C249" i="54"/>
  <c r="C462" i="54"/>
  <c r="B461" i="54"/>
  <c r="C104" i="54"/>
  <c r="B103" i="54"/>
  <c r="C222" i="54"/>
  <c r="B221" i="54"/>
  <c r="C440" i="54" l="1"/>
  <c r="B439" i="54"/>
  <c r="C776" i="54"/>
  <c r="B775" i="54"/>
  <c r="B249" i="54"/>
  <c r="C250" i="54"/>
  <c r="C344" i="54"/>
  <c r="B343" i="54"/>
  <c r="C463" i="54"/>
  <c r="B462" i="54"/>
  <c r="B368" i="54"/>
  <c r="C369" i="54"/>
  <c r="B78" i="54"/>
  <c r="C79" i="54"/>
  <c r="C656" i="54"/>
  <c r="B655" i="54"/>
  <c r="C584" i="54"/>
  <c r="B583" i="54"/>
  <c r="B31" i="54"/>
  <c r="C32" i="54"/>
  <c r="B727" i="54"/>
  <c r="C728" i="54"/>
  <c r="B104" i="54"/>
  <c r="C105" i="54"/>
  <c r="B560" i="54"/>
  <c r="C561" i="54"/>
  <c r="C128" i="54"/>
  <c r="B127" i="54"/>
  <c r="C535" i="54"/>
  <c r="B534" i="54"/>
  <c r="B272" i="54"/>
  <c r="C273" i="54"/>
  <c r="C391" i="54"/>
  <c r="B390" i="54"/>
  <c r="B486" i="54"/>
  <c r="C487" i="54"/>
  <c r="B752" i="54"/>
  <c r="C753" i="54"/>
  <c r="C296" i="54"/>
  <c r="B295" i="54"/>
  <c r="B512" i="54"/>
  <c r="C513" i="54"/>
  <c r="B632" i="54"/>
  <c r="C633" i="54"/>
  <c r="B150" i="54"/>
  <c r="C151" i="54"/>
  <c r="B702" i="54"/>
  <c r="C703" i="54"/>
  <c r="B222" i="54"/>
  <c r="C223" i="54"/>
  <c r="B606" i="54"/>
  <c r="C607" i="54"/>
  <c r="B56" i="54"/>
  <c r="C57" i="54"/>
  <c r="C680" i="54"/>
  <c r="B679" i="54"/>
  <c r="C415" i="54"/>
  <c r="B414" i="54"/>
  <c r="C178" i="54"/>
  <c r="B177" i="54"/>
  <c r="B318" i="54"/>
  <c r="C319" i="54"/>
  <c r="C441" i="54" l="1"/>
  <c r="B440" i="54"/>
  <c r="C777" i="54"/>
  <c r="B776" i="54"/>
  <c r="C704" i="54"/>
  <c r="B703" i="54"/>
  <c r="C106" i="54"/>
  <c r="B105" i="54"/>
  <c r="C370" i="54"/>
  <c r="B369" i="54"/>
  <c r="B250" i="54"/>
  <c r="C251" i="54"/>
  <c r="C392" i="54"/>
  <c r="B391" i="54"/>
  <c r="C536" i="54"/>
  <c r="B535" i="54"/>
  <c r="B584" i="54"/>
  <c r="C585" i="54"/>
  <c r="C345" i="54"/>
  <c r="B344" i="54"/>
  <c r="C320" i="54"/>
  <c r="B319" i="54"/>
  <c r="C224" i="54"/>
  <c r="B223" i="54"/>
  <c r="C152" i="54"/>
  <c r="B151" i="54"/>
  <c r="C514" i="54"/>
  <c r="B513" i="54"/>
  <c r="C754" i="54"/>
  <c r="B753" i="54"/>
  <c r="C562" i="54"/>
  <c r="B561" i="54"/>
  <c r="C80" i="54"/>
  <c r="B79" i="54"/>
  <c r="B178" i="54"/>
  <c r="C179" i="54"/>
  <c r="C681" i="54"/>
  <c r="B680" i="54"/>
  <c r="B296" i="54"/>
  <c r="C297" i="54"/>
  <c r="B128" i="54"/>
  <c r="C129" i="54"/>
  <c r="B656" i="54"/>
  <c r="C657" i="54"/>
  <c r="C464" i="54"/>
  <c r="B463" i="54"/>
  <c r="C608" i="54"/>
  <c r="B607" i="54"/>
  <c r="B633" i="54"/>
  <c r="C634" i="54"/>
  <c r="B487" i="54"/>
  <c r="C488" i="54"/>
  <c r="C274" i="54"/>
  <c r="B273" i="54"/>
  <c r="C33" i="54"/>
  <c r="B32" i="54"/>
  <c r="C416" i="54"/>
  <c r="B415" i="54"/>
  <c r="B57" i="54"/>
  <c r="C58" i="54"/>
  <c r="B728" i="54"/>
  <c r="C729" i="54"/>
  <c r="C442" i="54" l="1"/>
  <c r="B441" i="54"/>
  <c r="C778" i="54"/>
  <c r="B777" i="54"/>
  <c r="B297" i="54"/>
  <c r="C298" i="54"/>
  <c r="B585" i="54"/>
  <c r="C586" i="54"/>
  <c r="C417" i="54"/>
  <c r="B416" i="54"/>
  <c r="C465" i="54"/>
  <c r="B464" i="54"/>
  <c r="B681" i="54"/>
  <c r="C682" i="54"/>
  <c r="B80" i="54"/>
  <c r="C81" i="54"/>
  <c r="C153" i="54"/>
  <c r="B152" i="54"/>
  <c r="B106" i="54"/>
  <c r="C107" i="54"/>
  <c r="C730" i="54"/>
  <c r="B729" i="54"/>
  <c r="B634" i="54"/>
  <c r="C635" i="54"/>
  <c r="B129" i="54"/>
  <c r="C130" i="54"/>
  <c r="C252" i="54"/>
  <c r="B252" i="54" s="1"/>
  <c r="B251" i="54"/>
  <c r="B33" i="54"/>
  <c r="C34" i="54"/>
  <c r="C609" i="54"/>
  <c r="B608" i="54"/>
  <c r="B562" i="54"/>
  <c r="C563" i="54"/>
  <c r="B514" i="54"/>
  <c r="C515" i="54"/>
  <c r="C225" i="54"/>
  <c r="B224" i="54"/>
  <c r="C346" i="54"/>
  <c r="B345" i="54"/>
  <c r="C393" i="54"/>
  <c r="B392" i="54"/>
  <c r="B370" i="54"/>
  <c r="C371" i="54"/>
  <c r="C705" i="54"/>
  <c r="B704" i="54"/>
  <c r="B58" i="54"/>
  <c r="C59" i="54"/>
  <c r="B488" i="54"/>
  <c r="C489" i="54"/>
  <c r="C658" i="54"/>
  <c r="B657" i="54"/>
  <c r="B179" i="54"/>
  <c r="C180" i="54"/>
  <c r="B180" i="54" s="1"/>
  <c r="B274" i="54"/>
  <c r="C275" i="54"/>
  <c r="B754" i="54"/>
  <c r="C755" i="54"/>
  <c r="C321" i="54"/>
  <c r="B320" i="54"/>
  <c r="B536" i="54"/>
  <c r="C537" i="54"/>
  <c r="B442" i="54" l="1"/>
  <c r="C443" i="54"/>
  <c r="C779" i="54"/>
  <c r="B778" i="54"/>
  <c r="B34" i="54"/>
  <c r="C35" i="54"/>
  <c r="C131" i="54"/>
  <c r="B130" i="54"/>
  <c r="B682" i="54"/>
  <c r="C683" i="54"/>
  <c r="C299" i="54"/>
  <c r="B298" i="54"/>
  <c r="B658" i="54"/>
  <c r="C659" i="54"/>
  <c r="B609" i="54"/>
  <c r="C610" i="54"/>
  <c r="B465" i="54"/>
  <c r="C466" i="54"/>
  <c r="C276" i="54"/>
  <c r="B276" i="54" s="1"/>
  <c r="B275" i="54"/>
  <c r="C372" i="54"/>
  <c r="B372" i="54" s="1"/>
  <c r="B371" i="54"/>
  <c r="C516" i="54"/>
  <c r="B516" i="54" s="1"/>
  <c r="B515" i="54"/>
  <c r="C636" i="54"/>
  <c r="B636" i="54" s="1"/>
  <c r="B635" i="54"/>
  <c r="C108" i="54"/>
  <c r="B108" i="54" s="1"/>
  <c r="B107" i="54"/>
  <c r="B81" i="54"/>
  <c r="C82" i="54"/>
  <c r="B705" i="54"/>
  <c r="C706" i="54"/>
  <c r="C394" i="54"/>
  <c r="B393" i="54"/>
  <c r="B225" i="54"/>
  <c r="C226" i="54"/>
  <c r="B730" i="54"/>
  <c r="C731" i="54"/>
  <c r="B153" i="54"/>
  <c r="C154" i="54"/>
  <c r="B417" i="54"/>
  <c r="C418" i="54"/>
  <c r="B537" i="54"/>
  <c r="C538" i="54"/>
  <c r="C756" i="54"/>
  <c r="B756" i="54" s="1"/>
  <c r="B755" i="54"/>
  <c r="C490" i="54"/>
  <c r="B489" i="54"/>
  <c r="C564" i="54"/>
  <c r="B564" i="54" s="1"/>
  <c r="B563" i="54"/>
  <c r="C322" i="54"/>
  <c r="B321" i="54"/>
  <c r="C347" i="54"/>
  <c r="B346" i="54"/>
  <c r="B59" i="54"/>
  <c r="C60" i="54"/>
  <c r="B60" i="54" s="1"/>
  <c r="C587" i="54"/>
  <c r="B586" i="54"/>
  <c r="C444" i="54" l="1"/>
  <c r="B444" i="54" s="1"/>
  <c r="B443" i="54"/>
  <c r="C780" i="54"/>
  <c r="B780" i="54" s="1"/>
  <c r="B779" i="54"/>
  <c r="C419" i="54"/>
  <c r="B418" i="54"/>
  <c r="C732" i="54"/>
  <c r="B732" i="54" s="1"/>
  <c r="B731" i="54"/>
  <c r="B82" i="54"/>
  <c r="C83" i="54"/>
  <c r="C467" i="54"/>
  <c r="B466" i="54"/>
  <c r="B683" i="54"/>
  <c r="C684" i="54"/>
  <c r="B684" i="54" s="1"/>
  <c r="B299" i="54"/>
  <c r="C300" i="54"/>
  <c r="B300" i="54" s="1"/>
  <c r="B131" i="54"/>
  <c r="C132" i="54"/>
  <c r="B132" i="54" s="1"/>
  <c r="C539" i="54"/>
  <c r="B538" i="54"/>
  <c r="C227" i="54"/>
  <c r="B226" i="54"/>
  <c r="C707" i="54"/>
  <c r="B706" i="54"/>
  <c r="C611" i="54"/>
  <c r="B610" i="54"/>
  <c r="B587" i="54"/>
  <c r="C588" i="54"/>
  <c r="B588" i="54" s="1"/>
  <c r="B347" i="54"/>
  <c r="C348" i="54"/>
  <c r="B348" i="54" s="1"/>
  <c r="B394" i="54"/>
  <c r="C395" i="54"/>
  <c r="C660" i="54"/>
  <c r="B660" i="54" s="1"/>
  <c r="B659" i="54"/>
  <c r="B35" i="54"/>
  <c r="C36" i="54"/>
  <c r="B36" i="54" s="1"/>
  <c r="C323" i="54"/>
  <c r="B322" i="54"/>
  <c r="B490" i="54"/>
  <c r="C491" i="54"/>
  <c r="C155" i="54"/>
  <c r="B154" i="54"/>
  <c r="C84" i="54" l="1"/>
  <c r="B84" i="54" s="1"/>
  <c r="B83" i="54"/>
  <c r="B707" i="54"/>
  <c r="C708" i="54"/>
  <c r="B708" i="54" s="1"/>
  <c r="B467" i="54"/>
  <c r="C468" i="54"/>
  <c r="B468" i="54" s="1"/>
  <c r="C396" i="54"/>
  <c r="B396" i="54" s="1"/>
  <c r="B395" i="54"/>
  <c r="B155" i="54"/>
  <c r="C156" i="54"/>
  <c r="B156" i="54" s="1"/>
  <c r="C324" i="54"/>
  <c r="B324" i="54" s="1"/>
  <c r="B323" i="54"/>
  <c r="B611" i="54"/>
  <c r="C612" i="54"/>
  <c r="B612" i="54" s="1"/>
  <c r="B227" i="54"/>
  <c r="C228" i="54"/>
  <c r="B228" i="54" s="1"/>
  <c r="B419" i="54"/>
  <c r="C420" i="54"/>
  <c r="B420" i="54" s="1"/>
  <c r="B539" i="54"/>
  <c r="C540" i="54"/>
  <c r="B540" i="54" s="1"/>
  <c r="C492" i="54"/>
  <c r="B492" i="54" s="1"/>
  <c r="B491" i="54"/>
  <c r="A13" i="53" l="1"/>
  <c r="C13" i="53"/>
  <c r="C14" i="53" s="1"/>
  <c r="A14" i="53"/>
  <c r="A15" i="53"/>
  <c r="A16" i="53"/>
  <c r="A17" i="53"/>
  <c r="A18" i="53"/>
  <c r="A19" i="53"/>
  <c r="A20" i="53"/>
  <c r="A21" i="53"/>
  <c r="A22" i="53"/>
  <c r="A23" i="53"/>
  <c r="A24" i="53"/>
  <c r="A25" i="53"/>
  <c r="A26" i="53"/>
  <c r="A27" i="53"/>
  <c r="A28" i="53"/>
  <c r="A29" i="53"/>
  <c r="A30" i="53"/>
  <c r="R30" i="53"/>
  <c r="A31" i="53"/>
  <c r="A32" i="53"/>
  <c r="A33" i="53"/>
  <c r="T33" i="53"/>
  <c r="C13" i="46" s="1"/>
  <c r="U33" i="53"/>
  <c r="D13" i="46" s="1"/>
  <c r="A34" i="53"/>
  <c r="S34" i="53"/>
  <c r="B15" i="46" s="1"/>
  <c r="T34" i="53"/>
  <c r="C15" i="46" s="1"/>
  <c r="U34" i="53"/>
  <c r="D15" i="46" s="1"/>
  <c r="A35" i="53"/>
  <c r="T35" i="53"/>
  <c r="C16" i="46" s="1"/>
  <c r="U35" i="53"/>
  <c r="D16" i="46" s="1"/>
  <c r="A36" i="53"/>
  <c r="A37" i="53"/>
  <c r="A38" i="53"/>
  <c r="A39" i="53"/>
  <c r="C39" i="53"/>
  <c r="C40" i="53" s="1"/>
  <c r="A40" i="53"/>
  <c r="A41" i="53"/>
  <c r="A42" i="53"/>
  <c r="A43" i="53"/>
  <c r="A44" i="53"/>
  <c r="A45" i="53"/>
  <c r="S45" i="53"/>
  <c r="T45" i="53"/>
  <c r="U45" i="53"/>
  <c r="A46" i="53"/>
  <c r="S46" i="53"/>
  <c r="T46" i="53"/>
  <c r="U46" i="53"/>
  <c r="U47" i="53" s="1"/>
  <c r="A47" i="53"/>
  <c r="F47" i="53"/>
  <c r="G47" i="53"/>
  <c r="G55" i="53" s="1"/>
  <c r="H47" i="53"/>
  <c r="I47" i="53"/>
  <c r="J47" i="53"/>
  <c r="K47" i="53"/>
  <c r="K55" i="53" s="1"/>
  <c r="L47" i="53"/>
  <c r="L55" i="53" s="1"/>
  <c r="M47" i="53"/>
  <c r="M55" i="53" s="1"/>
  <c r="N47" i="53"/>
  <c r="O47" i="53"/>
  <c r="O55" i="53" s="1"/>
  <c r="P47" i="53"/>
  <c r="P55" i="53" s="1"/>
  <c r="Q47" i="53"/>
  <c r="Q55" i="53" s="1"/>
  <c r="S47" i="53"/>
  <c r="A48" i="53"/>
  <c r="A49" i="53"/>
  <c r="A50" i="53"/>
  <c r="S50" i="53"/>
  <c r="T50" i="53"/>
  <c r="U50" i="53"/>
  <c r="A51" i="53"/>
  <c r="S51" i="53"/>
  <c r="T51" i="53"/>
  <c r="U51" i="53"/>
  <c r="A52" i="53"/>
  <c r="F52" i="53"/>
  <c r="F64" i="53" s="1"/>
  <c r="G52" i="53"/>
  <c r="H52" i="53"/>
  <c r="H64" i="53" s="1"/>
  <c r="I52" i="53"/>
  <c r="I64" i="53" s="1"/>
  <c r="J52" i="53"/>
  <c r="J64" i="53" s="1"/>
  <c r="K52" i="53"/>
  <c r="K64" i="53" s="1"/>
  <c r="L52" i="53"/>
  <c r="M52" i="53"/>
  <c r="N52" i="53"/>
  <c r="O52" i="53"/>
  <c r="O64" i="53" s="1"/>
  <c r="P52" i="53"/>
  <c r="P64" i="53" s="1"/>
  <c r="Q52" i="53"/>
  <c r="Q64" i="53" s="1"/>
  <c r="A53" i="53"/>
  <c r="A54" i="53"/>
  <c r="A55" i="53"/>
  <c r="A56" i="53"/>
  <c r="R56" i="53"/>
  <c r="A57" i="53"/>
  <c r="A58" i="53"/>
  <c r="A59" i="53"/>
  <c r="S59" i="53"/>
  <c r="T59" i="53"/>
  <c r="U59" i="53"/>
  <c r="A60" i="53"/>
  <c r="S60" i="53"/>
  <c r="T60" i="53"/>
  <c r="U60" i="53"/>
  <c r="A61" i="53"/>
  <c r="A62" i="53"/>
  <c r="A63" i="53"/>
  <c r="A64" i="53"/>
  <c r="M64" i="53"/>
  <c r="A65" i="53"/>
  <c r="C65" i="53"/>
  <c r="B65" i="53" s="1"/>
  <c r="A66" i="53"/>
  <c r="A67" i="53"/>
  <c r="A68" i="53"/>
  <c r="A69" i="53"/>
  <c r="A70" i="53"/>
  <c r="A71" i="53"/>
  <c r="S71" i="53"/>
  <c r="T71" i="53"/>
  <c r="U71" i="53"/>
  <c r="A72" i="53"/>
  <c r="S72" i="53"/>
  <c r="S73" i="53" s="1"/>
  <c r="T72" i="53"/>
  <c r="T73" i="53" s="1"/>
  <c r="U72" i="53"/>
  <c r="A73" i="53"/>
  <c r="F73" i="53"/>
  <c r="F81" i="53" s="1"/>
  <c r="G73" i="53"/>
  <c r="H73" i="53"/>
  <c r="H81" i="53" s="1"/>
  <c r="I73" i="53"/>
  <c r="I81" i="53" s="1"/>
  <c r="J73" i="53"/>
  <c r="J81" i="53" s="1"/>
  <c r="K73" i="53"/>
  <c r="K81" i="53" s="1"/>
  <c r="L73" i="53"/>
  <c r="L81" i="53" s="1"/>
  <c r="M73" i="53"/>
  <c r="M81" i="53" s="1"/>
  <c r="N73" i="53"/>
  <c r="O73" i="53"/>
  <c r="O81" i="53" s="1"/>
  <c r="P73" i="53"/>
  <c r="P81" i="53" s="1"/>
  <c r="Q73" i="53"/>
  <c r="Q81" i="53" s="1"/>
  <c r="A74" i="53"/>
  <c r="A75" i="53"/>
  <c r="A76" i="53"/>
  <c r="S76" i="53"/>
  <c r="T76" i="53"/>
  <c r="U76" i="53"/>
  <c r="A77" i="53"/>
  <c r="S77" i="53"/>
  <c r="T77" i="53"/>
  <c r="U77" i="53"/>
  <c r="A78" i="53"/>
  <c r="F78" i="53"/>
  <c r="F90" i="53" s="1"/>
  <c r="G78" i="53"/>
  <c r="G90" i="53" s="1"/>
  <c r="H78" i="53"/>
  <c r="I78" i="53"/>
  <c r="I90" i="53" s="1"/>
  <c r="J78" i="53"/>
  <c r="J90" i="53" s="1"/>
  <c r="K78" i="53"/>
  <c r="K90" i="53" s="1"/>
  <c r="L78" i="53"/>
  <c r="L90" i="53" s="1"/>
  <c r="M78" i="53"/>
  <c r="M90" i="53" s="1"/>
  <c r="N78" i="53"/>
  <c r="N90" i="53" s="1"/>
  <c r="O78" i="53"/>
  <c r="P78" i="53"/>
  <c r="P90" i="53" s="1"/>
  <c r="Q78" i="53"/>
  <c r="Q90" i="53" s="1"/>
  <c r="A79" i="53"/>
  <c r="A80" i="53"/>
  <c r="A81" i="53"/>
  <c r="G81" i="53"/>
  <c r="A82" i="53"/>
  <c r="J82" i="53"/>
  <c r="R82" i="53"/>
  <c r="A83" i="53"/>
  <c r="A84" i="53"/>
  <c r="A85" i="53"/>
  <c r="S85" i="53"/>
  <c r="T85" i="53"/>
  <c r="U85" i="53"/>
  <c r="A86" i="53"/>
  <c r="S86" i="53"/>
  <c r="T86" i="53"/>
  <c r="U86" i="53"/>
  <c r="A87" i="53"/>
  <c r="A88" i="53"/>
  <c r="A89" i="53"/>
  <c r="A90" i="53"/>
  <c r="O90" i="53"/>
  <c r="A91" i="53"/>
  <c r="C91" i="53"/>
  <c r="A92" i="53"/>
  <c r="A93" i="53"/>
  <c r="A94" i="53"/>
  <c r="A95" i="53"/>
  <c r="A96" i="53"/>
  <c r="A97" i="53"/>
  <c r="S97" i="53"/>
  <c r="T97" i="53"/>
  <c r="T99" i="53" s="1"/>
  <c r="U97" i="53"/>
  <c r="A98" i="53"/>
  <c r="S98" i="53"/>
  <c r="T98" i="53"/>
  <c r="U98" i="53"/>
  <c r="U99" i="53" s="1"/>
  <c r="A99" i="53"/>
  <c r="F99" i="53"/>
  <c r="F107" i="53" s="1"/>
  <c r="G99" i="53"/>
  <c r="H99" i="53"/>
  <c r="I99" i="53"/>
  <c r="J99" i="53"/>
  <c r="J107" i="53" s="1"/>
  <c r="K99" i="53"/>
  <c r="L99" i="53"/>
  <c r="L107" i="53" s="1"/>
  <c r="M99" i="53"/>
  <c r="M107" i="53" s="1"/>
  <c r="N99" i="53"/>
  <c r="N107" i="53" s="1"/>
  <c r="O99" i="53"/>
  <c r="P99" i="53"/>
  <c r="Q99" i="53"/>
  <c r="A100" i="53"/>
  <c r="A101" i="53"/>
  <c r="A102" i="53"/>
  <c r="S102" i="53"/>
  <c r="T102" i="53"/>
  <c r="U102" i="53"/>
  <c r="A103" i="53"/>
  <c r="S103" i="53"/>
  <c r="T103" i="53"/>
  <c r="U103" i="53"/>
  <c r="A104" i="53"/>
  <c r="F104" i="53"/>
  <c r="F116" i="53" s="1"/>
  <c r="G104" i="53"/>
  <c r="G116" i="53" s="1"/>
  <c r="H104" i="53"/>
  <c r="I104" i="53"/>
  <c r="I116" i="53" s="1"/>
  <c r="J104" i="53"/>
  <c r="K104" i="53"/>
  <c r="K116" i="53" s="1"/>
  <c r="L104" i="53"/>
  <c r="L116" i="53" s="1"/>
  <c r="M104" i="53"/>
  <c r="M116" i="53" s="1"/>
  <c r="N104" i="53"/>
  <c r="O104" i="53"/>
  <c r="O116" i="53" s="1"/>
  <c r="P104" i="53"/>
  <c r="P116" i="53" s="1"/>
  <c r="Q104" i="53"/>
  <c r="Q116" i="53" s="1"/>
  <c r="A105" i="53"/>
  <c r="A106" i="53"/>
  <c r="A107" i="53"/>
  <c r="A108" i="53"/>
  <c r="R108" i="53"/>
  <c r="A109" i="53"/>
  <c r="A110" i="53"/>
  <c r="A111" i="53"/>
  <c r="S111" i="53"/>
  <c r="T111" i="53"/>
  <c r="U111" i="53"/>
  <c r="A112" i="53"/>
  <c r="S112" i="53"/>
  <c r="T112" i="53"/>
  <c r="U112" i="53"/>
  <c r="A113" i="53"/>
  <c r="A114" i="53"/>
  <c r="A115" i="53"/>
  <c r="A116" i="53"/>
  <c r="A117" i="53"/>
  <c r="C117" i="53"/>
  <c r="B117" i="53" s="1"/>
  <c r="A118" i="53"/>
  <c r="A119" i="53"/>
  <c r="A120" i="53"/>
  <c r="A121" i="53"/>
  <c r="A122" i="53"/>
  <c r="A123" i="53"/>
  <c r="S123" i="53"/>
  <c r="T123" i="53"/>
  <c r="U123" i="53"/>
  <c r="A124" i="53"/>
  <c r="S124" i="53"/>
  <c r="S125" i="53" s="1"/>
  <c r="T124" i="53"/>
  <c r="T125" i="53" s="1"/>
  <c r="U124" i="53"/>
  <c r="A125" i="53"/>
  <c r="F125" i="53"/>
  <c r="F133" i="53" s="1"/>
  <c r="G125" i="53"/>
  <c r="G133" i="53" s="1"/>
  <c r="H125" i="53"/>
  <c r="I125" i="53"/>
  <c r="I133" i="53" s="1"/>
  <c r="J125" i="53"/>
  <c r="J133" i="53" s="1"/>
  <c r="K125" i="53"/>
  <c r="K133" i="53" s="1"/>
  <c r="L125" i="53"/>
  <c r="L133" i="53" s="1"/>
  <c r="M125" i="53"/>
  <c r="M133" i="53" s="1"/>
  <c r="N125" i="53"/>
  <c r="N133" i="53" s="1"/>
  <c r="O125" i="53"/>
  <c r="P125" i="53"/>
  <c r="P133" i="53" s="1"/>
  <c r="Q125" i="53"/>
  <c r="Q133" i="53" s="1"/>
  <c r="A126" i="53"/>
  <c r="A127" i="53"/>
  <c r="A128" i="53"/>
  <c r="S128" i="53"/>
  <c r="T128" i="53"/>
  <c r="U128" i="53"/>
  <c r="A129" i="53"/>
  <c r="S129" i="53"/>
  <c r="T129" i="53"/>
  <c r="U129" i="53"/>
  <c r="A130" i="53"/>
  <c r="F130" i="53"/>
  <c r="G130" i="53"/>
  <c r="G142" i="53" s="1"/>
  <c r="H130" i="53"/>
  <c r="I130" i="53"/>
  <c r="I142" i="53" s="1"/>
  <c r="J130" i="53"/>
  <c r="K130" i="53"/>
  <c r="K142" i="53" s="1"/>
  <c r="L130" i="53"/>
  <c r="L142" i="53" s="1"/>
  <c r="M130" i="53"/>
  <c r="M142" i="53" s="1"/>
  <c r="N130" i="53"/>
  <c r="N142" i="53" s="1"/>
  <c r="O130" i="53"/>
  <c r="O142" i="53" s="1"/>
  <c r="P130" i="53"/>
  <c r="Q130" i="53"/>
  <c r="Q142" i="53" s="1"/>
  <c r="A131" i="53"/>
  <c r="A132" i="53"/>
  <c r="A133" i="53"/>
  <c r="H133" i="53"/>
  <c r="A134" i="53"/>
  <c r="R134" i="53"/>
  <c r="A135" i="53"/>
  <c r="A136" i="53"/>
  <c r="A137" i="53"/>
  <c r="S137" i="53"/>
  <c r="T137" i="53"/>
  <c r="U137" i="53"/>
  <c r="A138" i="53"/>
  <c r="S138" i="53"/>
  <c r="T138" i="53"/>
  <c r="U138" i="53"/>
  <c r="A139" i="53"/>
  <c r="A140" i="53"/>
  <c r="A141" i="53"/>
  <c r="A142" i="53"/>
  <c r="J142" i="53"/>
  <c r="A143" i="53"/>
  <c r="C143" i="53"/>
  <c r="A144" i="53"/>
  <c r="F144" i="53"/>
  <c r="A145" i="53"/>
  <c r="F145" i="53"/>
  <c r="A146" i="53"/>
  <c r="F146" i="53"/>
  <c r="A147" i="53"/>
  <c r="A148" i="53"/>
  <c r="A149" i="53"/>
  <c r="F149" i="53"/>
  <c r="G149" i="53"/>
  <c r="H149" i="53"/>
  <c r="I149" i="53"/>
  <c r="T149" i="53"/>
  <c r="U149" i="53"/>
  <c r="A150" i="53"/>
  <c r="F150" i="53"/>
  <c r="G150" i="53"/>
  <c r="H150" i="53"/>
  <c r="I150" i="53"/>
  <c r="T150" i="53"/>
  <c r="U150" i="53"/>
  <c r="A151" i="53"/>
  <c r="J151" i="53"/>
  <c r="J159" i="53" s="1"/>
  <c r="K151" i="53"/>
  <c r="K159" i="53" s="1"/>
  <c r="L151" i="53"/>
  <c r="L159" i="53" s="1"/>
  <c r="M151" i="53"/>
  <c r="M159" i="53" s="1"/>
  <c r="N151" i="53"/>
  <c r="N159" i="53" s="1"/>
  <c r="O151" i="53"/>
  <c r="O159" i="53" s="1"/>
  <c r="P151" i="53"/>
  <c r="P159" i="53" s="1"/>
  <c r="Q151" i="53"/>
  <c r="A152" i="53"/>
  <c r="A153" i="53"/>
  <c r="A154" i="53"/>
  <c r="F154" i="53"/>
  <c r="G154" i="53"/>
  <c r="H154" i="53"/>
  <c r="I154" i="53"/>
  <c r="T154" i="53"/>
  <c r="U154" i="53"/>
  <c r="A155" i="53"/>
  <c r="F155" i="53"/>
  <c r="G155" i="53"/>
  <c r="H155" i="53"/>
  <c r="I155" i="53"/>
  <c r="T155" i="53"/>
  <c r="U155" i="53"/>
  <c r="A156" i="53"/>
  <c r="J156" i="53"/>
  <c r="J168" i="53" s="1"/>
  <c r="K156" i="53"/>
  <c r="L156" i="53"/>
  <c r="L168" i="53" s="1"/>
  <c r="M156" i="53"/>
  <c r="M168" i="53" s="1"/>
  <c r="N156" i="53"/>
  <c r="N168" i="53" s="1"/>
  <c r="O156" i="53"/>
  <c r="P156" i="53"/>
  <c r="P168" i="53" s="1"/>
  <c r="Q156" i="53"/>
  <c r="Q168" i="53" s="1"/>
  <c r="A157" i="53"/>
  <c r="A158" i="53"/>
  <c r="A159" i="53"/>
  <c r="A160" i="53"/>
  <c r="R160" i="53"/>
  <c r="A161" i="53"/>
  <c r="A162" i="53"/>
  <c r="A163" i="53"/>
  <c r="F163" i="53"/>
  <c r="G163" i="53"/>
  <c r="H163" i="53"/>
  <c r="I163" i="53"/>
  <c r="S163" i="53" s="1"/>
  <c r="T163" i="53"/>
  <c r="U163" i="53"/>
  <c r="A164" i="53"/>
  <c r="S164" i="53"/>
  <c r="T164" i="53"/>
  <c r="U164" i="53"/>
  <c r="A165" i="53"/>
  <c r="F165" i="53"/>
  <c r="G165" i="53"/>
  <c r="H165" i="53"/>
  <c r="I165" i="53"/>
  <c r="A166" i="53"/>
  <c r="A167" i="53"/>
  <c r="A168" i="53"/>
  <c r="A169" i="53"/>
  <c r="C169" i="53"/>
  <c r="B169" i="53" s="1"/>
  <c r="A170" i="53"/>
  <c r="F170" i="53"/>
  <c r="A171" i="53"/>
  <c r="F171" i="53"/>
  <c r="A172" i="53"/>
  <c r="F172" i="53"/>
  <c r="A173" i="53"/>
  <c r="A174" i="53"/>
  <c r="A175" i="53"/>
  <c r="F175" i="53"/>
  <c r="G175" i="53"/>
  <c r="H175" i="53"/>
  <c r="I175" i="53"/>
  <c r="T175" i="53"/>
  <c r="U175" i="53"/>
  <c r="A176" i="53"/>
  <c r="F176" i="53"/>
  <c r="G176" i="53"/>
  <c r="H176" i="53"/>
  <c r="I176" i="53"/>
  <c r="T176" i="53"/>
  <c r="U176" i="53"/>
  <c r="A177" i="53"/>
  <c r="J177" i="53"/>
  <c r="K177" i="53"/>
  <c r="L177" i="53"/>
  <c r="L185" i="53" s="1"/>
  <c r="M177" i="53"/>
  <c r="N177" i="53"/>
  <c r="O177" i="53"/>
  <c r="P177" i="53"/>
  <c r="Q177" i="53"/>
  <c r="A178" i="53"/>
  <c r="A179" i="53"/>
  <c r="A180" i="53"/>
  <c r="F180" i="53"/>
  <c r="G180" i="53"/>
  <c r="H180" i="53"/>
  <c r="I180" i="53"/>
  <c r="T180" i="53"/>
  <c r="U180" i="53"/>
  <c r="A181" i="53"/>
  <c r="F181" i="53"/>
  <c r="G181" i="53"/>
  <c r="H181" i="53"/>
  <c r="I181" i="53"/>
  <c r="T181" i="53"/>
  <c r="U181" i="53"/>
  <c r="A182" i="53"/>
  <c r="J182" i="53"/>
  <c r="J194" i="53" s="1"/>
  <c r="K182" i="53"/>
  <c r="K194" i="53" s="1"/>
  <c r="L182" i="53"/>
  <c r="M182" i="53"/>
  <c r="M194" i="53" s="1"/>
  <c r="N182" i="53"/>
  <c r="O182" i="53"/>
  <c r="O194" i="53" s="1"/>
  <c r="P182" i="53"/>
  <c r="P194" i="53" s="1"/>
  <c r="Q182" i="53"/>
  <c r="Q194" i="53" s="1"/>
  <c r="A183" i="53"/>
  <c r="A184" i="53"/>
  <c r="A185" i="53"/>
  <c r="J185" i="53"/>
  <c r="P185" i="53"/>
  <c r="Q185" i="53"/>
  <c r="A186" i="53"/>
  <c r="R186" i="53"/>
  <c r="A187" i="53"/>
  <c r="A188" i="53"/>
  <c r="A189" i="53"/>
  <c r="F189" i="53"/>
  <c r="G189" i="53"/>
  <c r="H189" i="53"/>
  <c r="I189" i="53"/>
  <c r="S189" i="53" s="1"/>
  <c r="T189" i="53"/>
  <c r="U189" i="53"/>
  <c r="A190" i="53"/>
  <c r="S190" i="53"/>
  <c r="T190" i="53"/>
  <c r="U190" i="53"/>
  <c r="A191" i="53"/>
  <c r="F191" i="53"/>
  <c r="G191" i="53"/>
  <c r="H191" i="53"/>
  <c r="I191" i="53"/>
  <c r="A192" i="53"/>
  <c r="A193" i="53"/>
  <c r="A194" i="53"/>
  <c r="A195" i="53"/>
  <c r="C195" i="53"/>
  <c r="A196" i="53"/>
  <c r="A197" i="53"/>
  <c r="A198" i="53"/>
  <c r="A199" i="53"/>
  <c r="A200" i="53"/>
  <c r="A201" i="53"/>
  <c r="S201" i="53"/>
  <c r="T201" i="53"/>
  <c r="U201" i="53"/>
  <c r="A202" i="53"/>
  <c r="S202" i="53"/>
  <c r="S203" i="53" s="1"/>
  <c r="T202" i="53"/>
  <c r="T203" i="53" s="1"/>
  <c r="U202" i="53"/>
  <c r="A203" i="53"/>
  <c r="F203" i="53"/>
  <c r="G203" i="53"/>
  <c r="G211" i="53" s="1"/>
  <c r="H203" i="53"/>
  <c r="I203" i="53"/>
  <c r="J203" i="53"/>
  <c r="J211" i="53" s="1"/>
  <c r="K203" i="53"/>
  <c r="K211" i="53" s="1"/>
  <c r="L203" i="53"/>
  <c r="L211" i="53" s="1"/>
  <c r="M203" i="53"/>
  <c r="N203" i="53"/>
  <c r="O203" i="53"/>
  <c r="O211" i="53" s="1"/>
  <c r="P203" i="53"/>
  <c r="P211" i="53" s="1"/>
  <c r="Q203" i="53"/>
  <c r="A204" i="53"/>
  <c r="A205" i="53"/>
  <c r="A206" i="53"/>
  <c r="S206" i="53"/>
  <c r="T206" i="53"/>
  <c r="U206" i="53"/>
  <c r="A207" i="53"/>
  <c r="S207" i="53"/>
  <c r="T207" i="53"/>
  <c r="U207" i="53"/>
  <c r="A208" i="53"/>
  <c r="F208" i="53"/>
  <c r="F220" i="53" s="1"/>
  <c r="G208" i="53"/>
  <c r="G220" i="53" s="1"/>
  <c r="H208" i="53"/>
  <c r="I208" i="53"/>
  <c r="I220" i="53" s="1"/>
  <c r="J208" i="53"/>
  <c r="K208" i="53"/>
  <c r="K220" i="53" s="1"/>
  <c r="L208" i="53"/>
  <c r="L220" i="53" s="1"/>
  <c r="M208" i="53"/>
  <c r="M220" i="53" s="1"/>
  <c r="N208" i="53"/>
  <c r="O208" i="53"/>
  <c r="O220" i="53" s="1"/>
  <c r="P208" i="53"/>
  <c r="Q208" i="53"/>
  <c r="Q220" i="53" s="1"/>
  <c r="A209" i="53"/>
  <c r="A210" i="53"/>
  <c r="A211" i="53"/>
  <c r="A212" i="53"/>
  <c r="R212" i="53"/>
  <c r="A213" i="53"/>
  <c r="A214" i="53"/>
  <c r="A215" i="53"/>
  <c r="S215" i="53"/>
  <c r="T215" i="53"/>
  <c r="U215" i="53"/>
  <c r="A216" i="53"/>
  <c r="S216" i="53"/>
  <c r="T216" i="53"/>
  <c r="U216" i="53"/>
  <c r="A217" i="53"/>
  <c r="A218" i="53"/>
  <c r="A219" i="53"/>
  <c r="A220" i="53"/>
  <c r="H220" i="53"/>
  <c r="P220" i="53"/>
  <c r="A221" i="53"/>
  <c r="C221" i="53"/>
  <c r="A222" i="53"/>
  <c r="F222" i="53"/>
  <c r="A223" i="53"/>
  <c r="F223" i="53"/>
  <c r="A224" i="53"/>
  <c r="F224" i="53"/>
  <c r="A225" i="53"/>
  <c r="A226" i="53"/>
  <c r="A227" i="53"/>
  <c r="F227" i="53"/>
  <c r="G227" i="53"/>
  <c r="H227" i="53"/>
  <c r="I227" i="53"/>
  <c r="T227" i="53"/>
  <c r="U227" i="53"/>
  <c r="A228" i="53"/>
  <c r="F228" i="53"/>
  <c r="G228" i="53"/>
  <c r="H228" i="53"/>
  <c r="I228" i="53"/>
  <c r="T228" i="53"/>
  <c r="U228" i="53"/>
  <c r="A229" i="53"/>
  <c r="J229" i="53"/>
  <c r="K229" i="53"/>
  <c r="K237" i="53" s="1"/>
  <c r="L229" i="53"/>
  <c r="M229" i="53"/>
  <c r="M237" i="53" s="1"/>
  <c r="N229" i="53"/>
  <c r="O229" i="53"/>
  <c r="O237" i="53" s="1"/>
  <c r="P229" i="53"/>
  <c r="P237" i="53" s="1"/>
  <c r="Q229" i="53"/>
  <c r="Q237" i="53" s="1"/>
  <c r="A230" i="53"/>
  <c r="A231" i="53"/>
  <c r="A232" i="53"/>
  <c r="F232" i="53"/>
  <c r="G232" i="53"/>
  <c r="H232" i="53"/>
  <c r="I232" i="53"/>
  <c r="T232" i="53"/>
  <c r="U232" i="53"/>
  <c r="A233" i="53"/>
  <c r="F233" i="53"/>
  <c r="G233" i="53"/>
  <c r="H233" i="53"/>
  <c r="I233" i="53"/>
  <c r="I234" i="53" s="1"/>
  <c r="I246" i="53" s="1"/>
  <c r="T233" i="53"/>
  <c r="U233" i="53"/>
  <c r="A234" i="53"/>
  <c r="J234" i="53"/>
  <c r="J246" i="53" s="1"/>
  <c r="K234" i="53"/>
  <c r="L234" i="53"/>
  <c r="L246" i="53" s="1"/>
  <c r="M234" i="53"/>
  <c r="M246" i="53" s="1"/>
  <c r="N234" i="53"/>
  <c r="N246" i="53" s="1"/>
  <c r="O234" i="53"/>
  <c r="O246" i="53" s="1"/>
  <c r="P234" i="53"/>
  <c r="Q234" i="53"/>
  <c r="Q246" i="53" s="1"/>
  <c r="A235" i="53"/>
  <c r="A236" i="53"/>
  <c r="A237" i="53"/>
  <c r="L237" i="53"/>
  <c r="A238" i="53"/>
  <c r="R238" i="53"/>
  <c r="A239" i="53"/>
  <c r="A240" i="53"/>
  <c r="A241" i="53"/>
  <c r="F241" i="53"/>
  <c r="G241" i="53"/>
  <c r="H241" i="53"/>
  <c r="I241" i="53"/>
  <c r="S241" i="53" s="1"/>
  <c r="T241" i="53"/>
  <c r="U241" i="53"/>
  <c r="A242" i="53"/>
  <c r="S242" i="53"/>
  <c r="T242" i="53"/>
  <c r="U242" i="53"/>
  <c r="A243" i="53"/>
  <c r="F243" i="53"/>
  <c r="G243" i="53"/>
  <c r="H243" i="53"/>
  <c r="I243" i="53"/>
  <c r="A244" i="53"/>
  <c r="A245" i="53"/>
  <c r="A246" i="53"/>
  <c r="K246" i="53"/>
  <c r="A247" i="53"/>
  <c r="C247" i="53"/>
  <c r="C248" i="53" s="1"/>
  <c r="A248" i="53"/>
  <c r="A249" i="53"/>
  <c r="A250" i="53"/>
  <c r="A251" i="53"/>
  <c r="A252" i="53"/>
  <c r="A253" i="53"/>
  <c r="S253" i="53"/>
  <c r="T253" i="53"/>
  <c r="U253" i="53"/>
  <c r="A254" i="53"/>
  <c r="S254" i="53"/>
  <c r="T254" i="53"/>
  <c r="U254" i="53"/>
  <c r="U255" i="53" s="1"/>
  <c r="A255" i="53"/>
  <c r="F255" i="53"/>
  <c r="G255" i="53"/>
  <c r="G263" i="53" s="1"/>
  <c r="H255" i="53"/>
  <c r="H263" i="53" s="1"/>
  <c r="I255" i="53"/>
  <c r="I263" i="53" s="1"/>
  <c r="J255" i="53"/>
  <c r="K255" i="53"/>
  <c r="K263" i="53" s="1"/>
  <c r="L255" i="53"/>
  <c r="M255" i="53"/>
  <c r="M263" i="53" s="1"/>
  <c r="N255" i="53"/>
  <c r="O255" i="53"/>
  <c r="O263" i="53" s="1"/>
  <c r="P255" i="53"/>
  <c r="Q255" i="53"/>
  <c r="S255" i="53"/>
  <c r="A256" i="53"/>
  <c r="A257" i="53"/>
  <c r="A258" i="53"/>
  <c r="S258" i="53"/>
  <c r="T258" i="53"/>
  <c r="U258" i="53"/>
  <c r="A259" i="53"/>
  <c r="S259" i="53"/>
  <c r="T259" i="53"/>
  <c r="U259" i="53"/>
  <c r="A260" i="53"/>
  <c r="F260" i="53"/>
  <c r="F272" i="53" s="1"/>
  <c r="G260" i="53"/>
  <c r="H260" i="53"/>
  <c r="H272" i="53" s="1"/>
  <c r="I260" i="53"/>
  <c r="I272" i="53" s="1"/>
  <c r="J260" i="53"/>
  <c r="J272" i="53" s="1"/>
  <c r="K260" i="53"/>
  <c r="K272" i="53" s="1"/>
  <c r="L260" i="53"/>
  <c r="M260" i="53"/>
  <c r="M272" i="53" s="1"/>
  <c r="N260" i="53"/>
  <c r="O260" i="53"/>
  <c r="O272" i="53" s="1"/>
  <c r="P260" i="53"/>
  <c r="P272" i="53" s="1"/>
  <c r="Q260" i="53"/>
  <c r="Q272" i="53" s="1"/>
  <c r="A261" i="53"/>
  <c r="A262" i="53"/>
  <c r="A263" i="53"/>
  <c r="L263" i="53"/>
  <c r="A264" i="53"/>
  <c r="R264" i="53"/>
  <c r="A265" i="53"/>
  <c r="A266" i="53"/>
  <c r="A267" i="53"/>
  <c r="S267" i="53"/>
  <c r="T267" i="53"/>
  <c r="U267" i="53"/>
  <c r="A268" i="53"/>
  <c r="S268" i="53"/>
  <c r="T268" i="53"/>
  <c r="U268" i="53"/>
  <c r="A269" i="53"/>
  <c r="A270" i="53"/>
  <c r="A271" i="53"/>
  <c r="A272" i="53"/>
  <c r="L272" i="53"/>
  <c r="A273" i="53"/>
  <c r="C273" i="53"/>
  <c r="B273" i="53" s="1"/>
  <c r="A274" i="53"/>
  <c r="A275" i="53"/>
  <c r="A276" i="53"/>
  <c r="A277" i="53"/>
  <c r="A278" i="53"/>
  <c r="A279" i="53"/>
  <c r="S279" i="53"/>
  <c r="T279" i="53"/>
  <c r="U279" i="53"/>
  <c r="A280" i="53"/>
  <c r="S280" i="53"/>
  <c r="S281" i="53" s="1"/>
  <c r="T280" i="53"/>
  <c r="T281" i="53" s="1"/>
  <c r="U280" i="53"/>
  <c r="A281" i="53"/>
  <c r="F281" i="53"/>
  <c r="F289" i="53" s="1"/>
  <c r="G281" i="53"/>
  <c r="G289" i="53" s="1"/>
  <c r="H281" i="53"/>
  <c r="H289" i="53" s="1"/>
  <c r="I281" i="53"/>
  <c r="I289" i="53" s="1"/>
  <c r="J281" i="53"/>
  <c r="J289" i="53" s="1"/>
  <c r="K281" i="53"/>
  <c r="L281" i="53"/>
  <c r="L289" i="53" s="1"/>
  <c r="M281" i="53"/>
  <c r="N281" i="53"/>
  <c r="O281" i="53"/>
  <c r="O289" i="53" s="1"/>
  <c r="P281" i="53"/>
  <c r="P289" i="53" s="1"/>
  <c r="Q281" i="53"/>
  <c r="Q289" i="53" s="1"/>
  <c r="A282" i="53"/>
  <c r="A283" i="53"/>
  <c r="A284" i="53"/>
  <c r="S284" i="53"/>
  <c r="T284" i="53"/>
  <c r="U284" i="53"/>
  <c r="A285" i="53"/>
  <c r="S285" i="53"/>
  <c r="T285" i="53"/>
  <c r="U285" i="53"/>
  <c r="A286" i="53"/>
  <c r="F286" i="53"/>
  <c r="F298" i="53" s="1"/>
  <c r="G286" i="53"/>
  <c r="G298" i="53" s="1"/>
  <c r="H286" i="53"/>
  <c r="I286" i="53"/>
  <c r="I298" i="53" s="1"/>
  <c r="J286" i="53"/>
  <c r="J298" i="53" s="1"/>
  <c r="K286" i="53"/>
  <c r="K298" i="53" s="1"/>
  <c r="L286" i="53"/>
  <c r="L298" i="53" s="1"/>
  <c r="M286" i="53"/>
  <c r="M298" i="53" s="1"/>
  <c r="N286" i="53"/>
  <c r="N290" i="53" s="1"/>
  <c r="O286" i="53"/>
  <c r="O298" i="53" s="1"/>
  <c r="P286" i="53"/>
  <c r="P298" i="53" s="1"/>
  <c r="Q286" i="53"/>
  <c r="Q298" i="53" s="1"/>
  <c r="A287" i="53"/>
  <c r="A288" i="53"/>
  <c r="A289" i="53"/>
  <c r="M289" i="53"/>
  <c r="N289" i="53"/>
  <c r="A290" i="53"/>
  <c r="R290" i="53"/>
  <c r="A291" i="53"/>
  <c r="A292" i="53"/>
  <c r="A293" i="53"/>
  <c r="S293" i="53"/>
  <c r="T293" i="53"/>
  <c r="U293" i="53"/>
  <c r="A294" i="53"/>
  <c r="S294" i="53"/>
  <c r="T294" i="53"/>
  <c r="U294" i="53"/>
  <c r="A295" i="53"/>
  <c r="A296" i="53"/>
  <c r="A297" i="53"/>
  <c r="A298" i="53"/>
  <c r="A299" i="53"/>
  <c r="C299" i="53"/>
  <c r="A300" i="53"/>
  <c r="A301" i="53"/>
  <c r="A302" i="53"/>
  <c r="A303" i="53"/>
  <c r="A304" i="53"/>
  <c r="A305" i="53"/>
  <c r="S305" i="53"/>
  <c r="T305" i="53"/>
  <c r="U305" i="53"/>
  <c r="A306" i="53"/>
  <c r="S306" i="53"/>
  <c r="T306" i="53"/>
  <c r="U306" i="53"/>
  <c r="U307" i="53" s="1"/>
  <c r="A307" i="53"/>
  <c r="F307" i="53"/>
  <c r="F315" i="53" s="1"/>
  <c r="G307" i="53"/>
  <c r="H307" i="53"/>
  <c r="H315" i="53" s="1"/>
  <c r="I307" i="53"/>
  <c r="I315" i="53" s="1"/>
  <c r="J307" i="53"/>
  <c r="J315" i="53" s="1"/>
  <c r="K307" i="53"/>
  <c r="L307" i="53"/>
  <c r="L315" i="53" s="1"/>
  <c r="M307" i="53"/>
  <c r="M315" i="53" s="1"/>
  <c r="N307" i="53"/>
  <c r="N315" i="53" s="1"/>
  <c r="O307" i="53"/>
  <c r="P307" i="53"/>
  <c r="Q307" i="53"/>
  <c r="Q315" i="53" s="1"/>
  <c r="A308" i="53"/>
  <c r="A309" i="53"/>
  <c r="A310" i="53"/>
  <c r="S310" i="53"/>
  <c r="T310" i="53"/>
  <c r="U310" i="53"/>
  <c r="A311" i="53"/>
  <c r="S311" i="53"/>
  <c r="T311" i="53"/>
  <c r="U311" i="53"/>
  <c r="A312" i="53"/>
  <c r="F312" i="53"/>
  <c r="F324" i="53" s="1"/>
  <c r="G312" i="53"/>
  <c r="G324" i="53" s="1"/>
  <c r="H312" i="53"/>
  <c r="H316" i="53" s="1"/>
  <c r="I312" i="53"/>
  <c r="I316" i="53" s="1"/>
  <c r="J312" i="53"/>
  <c r="K312" i="53"/>
  <c r="K324" i="53" s="1"/>
  <c r="L312" i="53"/>
  <c r="L324" i="53" s="1"/>
  <c r="M312" i="53"/>
  <c r="M324" i="53" s="1"/>
  <c r="N312" i="53"/>
  <c r="N324" i="53" s="1"/>
  <c r="O312" i="53"/>
  <c r="O324" i="53" s="1"/>
  <c r="P312" i="53"/>
  <c r="P324" i="53" s="1"/>
  <c r="Q312" i="53"/>
  <c r="Q324" i="53" s="1"/>
  <c r="A313" i="53"/>
  <c r="A314" i="53"/>
  <c r="A315" i="53"/>
  <c r="A316" i="53"/>
  <c r="R316" i="53"/>
  <c r="A317" i="53"/>
  <c r="A318" i="53"/>
  <c r="A319" i="53"/>
  <c r="S319" i="53"/>
  <c r="T319" i="53"/>
  <c r="U319" i="53"/>
  <c r="A320" i="53"/>
  <c r="S320" i="53"/>
  <c r="T320" i="53"/>
  <c r="U320" i="53"/>
  <c r="A321" i="53"/>
  <c r="A322" i="53"/>
  <c r="A323" i="53"/>
  <c r="A324" i="53"/>
  <c r="A325" i="53"/>
  <c r="C325" i="53"/>
  <c r="C326" i="53" s="1"/>
  <c r="C327" i="53" s="1"/>
  <c r="C328" i="53" s="1"/>
  <c r="A326" i="53"/>
  <c r="A327" i="53"/>
  <c r="A328" i="53"/>
  <c r="A329" i="53"/>
  <c r="A330" i="53"/>
  <c r="A331" i="53"/>
  <c r="S331" i="53"/>
  <c r="T331" i="53"/>
  <c r="U331" i="53"/>
  <c r="A332" i="53"/>
  <c r="S332" i="53"/>
  <c r="T332" i="53"/>
  <c r="T333" i="53" s="1"/>
  <c r="U332" i="53"/>
  <c r="A333" i="53"/>
  <c r="F333" i="53"/>
  <c r="G333" i="53"/>
  <c r="H333" i="53"/>
  <c r="H341" i="53" s="1"/>
  <c r="I333" i="53"/>
  <c r="I341" i="53" s="1"/>
  <c r="J333" i="53"/>
  <c r="K333" i="53"/>
  <c r="K341" i="53" s="1"/>
  <c r="L333" i="53"/>
  <c r="L341" i="53" s="1"/>
  <c r="M333" i="53"/>
  <c r="M341" i="53" s="1"/>
  <c r="N333" i="53"/>
  <c r="N341" i="53" s="1"/>
  <c r="O333" i="53"/>
  <c r="O341" i="53" s="1"/>
  <c r="P333" i="53"/>
  <c r="Q333" i="53"/>
  <c r="Q341" i="53" s="1"/>
  <c r="A334" i="53"/>
  <c r="A335" i="53"/>
  <c r="A336" i="53"/>
  <c r="S336" i="53"/>
  <c r="T336" i="53"/>
  <c r="U336" i="53"/>
  <c r="A337" i="53"/>
  <c r="S337" i="53"/>
  <c r="T337" i="53"/>
  <c r="U337" i="53"/>
  <c r="A338" i="53"/>
  <c r="F338" i="53"/>
  <c r="F350" i="53" s="1"/>
  <c r="G338" i="53"/>
  <c r="G350" i="53" s="1"/>
  <c r="H338" i="53"/>
  <c r="I338" i="53"/>
  <c r="I350" i="53" s="1"/>
  <c r="J338" i="53"/>
  <c r="K338" i="53"/>
  <c r="K350" i="53" s="1"/>
  <c r="L338" i="53"/>
  <c r="L350" i="53" s="1"/>
  <c r="M338" i="53"/>
  <c r="M350" i="53" s="1"/>
  <c r="N338" i="53"/>
  <c r="O338" i="53"/>
  <c r="P338" i="53"/>
  <c r="P350" i="53" s="1"/>
  <c r="Q338" i="53"/>
  <c r="Q350" i="53" s="1"/>
  <c r="A339" i="53"/>
  <c r="A340" i="53"/>
  <c r="A341" i="53"/>
  <c r="A342" i="53"/>
  <c r="R342" i="53"/>
  <c r="A343" i="53"/>
  <c r="A344" i="53"/>
  <c r="A345" i="53"/>
  <c r="S345" i="53"/>
  <c r="T345" i="53"/>
  <c r="U345" i="53"/>
  <c r="A346" i="53"/>
  <c r="S346" i="53"/>
  <c r="T346" i="53"/>
  <c r="U346" i="53"/>
  <c r="A347" i="53"/>
  <c r="A348" i="53"/>
  <c r="A349" i="53"/>
  <c r="A350" i="53"/>
  <c r="O350" i="53"/>
  <c r="A351" i="53"/>
  <c r="C351" i="53"/>
  <c r="C352" i="53" s="1"/>
  <c r="A352" i="53"/>
  <c r="A353" i="53"/>
  <c r="A354" i="53"/>
  <c r="A355" i="53"/>
  <c r="A356" i="53"/>
  <c r="A357" i="53"/>
  <c r="S357" i="53"/>
  <c r="T357" i="53"/>
  <c r="U357" i="53"/>
  <c r="A358" i="53"/>
  <c r="S358" i="53"/>
  <c r="T358" i="53"/>
  <c r="U358" i="53"/>
  <c r="A359" i="53"/>
  <c r="F359" i="53"/>
  <c r="F367" i="53" s="1"/>
  <c r="G359" i="53"/>
  <c r="H359" i="53"/>
  <c r="H367" i="53" s="1"/>
  <c r="I359" i="53"/>
  <c r="J359" i="53"/>
  <c r="J367" i="53" s="1"/>
  <c r="K359" i="53"/>
  <c r="L359" i="53"/>
  <c r="M359" i="53"/>
  <c r="N359" i="53"/>
  <c r="N367" i="53" s="1"/>
  <c r="O359" i="53"/>
  <c r="P359" i="53"/>
  <c r="Q359" i="53"/>
  <c r="A360" i="53"/>
  <c r="A361" i="53"/>
  <c r="A362" i="53"/>
  <c r="S362" i="53"/>
  <c r="T362" i="53"/>
  <c r="U362" i="53"/>
  <c r="A363" i="53"/>
  <c r="S363" i="53"/>
  <c r="T363" i="53"/>
  <c r="U363" i="53"/>
  <c r="A364" i="53"/>
  <c r="F364" i="53"/>
  <c r="F376" i="53" s="1"/>
  <c r="G364" i="53"/>
  <c r="H364" i="53"/>
  <c r="H376" i="53" s="1"/>
  <c r="I364" i="53"/>
  <c r="I376" i="53" s="1"/>
  <c r="J364" i="53"/>
  <c r="K364" i="53"/>
  <c r="K376" i="53" s="1"/>
  <c r="L364" i="53"/>
  <c r="M364" i="53"/>
  <c r="M376" i="53" s="1"/>
  <c r="N364" i="53"/>
  <c r="O364" i="53"/>
  <c r="O376" i="53" s="1"/>
  <c r="P364" i="53"/>
  <c r="P376" i="53" s="1"/>
  <c r="Q364" i="53"/>
  <c r="Q376" i="53" s="1"/>
  <c r="A365" i="53"/>
  <c r="A366" i="53"/>
  <c r="A367" i="53"/>
  <c r="I367" i="53"/>
  <c r="A368" i="53"/>
  <c r="R368" i="53"/>
  <c r="A369" i="53"/>
  <c r="A370" i="53"/>
  <c r="A371" i="53"/>
  <c r="S371" i="53"/>
  <c r="T371" i="53"/>
  <c r="U371" i="53"/>
  <c r="A372" i="53"/>
  <c r="S372" i="53"/>
  <c r="T372" i="53"/>
  <c r="U372" i="53"/>
  <c r="A373" i="53"/>
  <c r="A374" i="53"/>
  <c r="A375" i="53"/>
  <c r="A376" i="53"/>
  <c r="A377" i="53"/>
  <c r="C377" i="53"/>
  <c r="C378" i="53" s="1"/>
  <c r="A378" i="53"/>
  <c r="A379" i="53"/>
  <c r="A380" i="53"/>
  <c r="A381" i="53"/>
  <c r="A382" i="53"/>
  <c r="A383" i="53"/>
  <c r="S383" i="53"/>
  <c r="T383" i="53"/>
  <c r="U383" i="53"/>
  <c r="A384" i="53"/>
  <c r="S384" i="53"/>
  <c r="T384" i="53"/>
  <c r="T385" i="53" s="1"/>
  <c r="U384" i="53"/>
  <c r="A385" i="53"/>
  <c r="F385" i="53"/>
  <c r="G385" i="53"/>
  <c r="G393" i="53" s="1"/>
  <c r="H385" i="53"/>
  <c r="H393" i="53" s="1"/>
  <c r="I385" i="53"/>
  <c r="J385" i="53"/>
  <c r="K385" i="53"/>
  <c r="K393" i="53" s="1"/>
  <c r="L385" i="53"/>
  <c r="M385" i="53"/>
  <c r="N385" i="53"/>
  <c r="O385" i="53"/>
  <c r="O393" i="53" s="1"/>
  <c r="P385" i="53"/>
  <c r="P393" i="53" s="1"/>
  <c r="Q385" i="53"/>
  <c r="S385" i="53"/>
  <c r="A386" i="53"/>
  <c r="A387" i="53"/>
  <c r="A388" i="53"/>
  <c r="S388" i="53"/>
  <c r="T388" i="53"/>
  <c r="U388" i="53"/>
  <c r="A389" i="53"/>
  <c r="S389" i="53"/>
  <c r="T389" i="53"/>
  <c r="U389" i="53"/>
  <c r="A390" i="53"/>
  <c r="F390" i="53"/>
  <c r="F402" i="53" s="1"/>
  <c r="G390" i="53"/>
  <c r="H390" i="53"/>
  <c r="H402" i="53" s="1"/>
  <c r="I390" i="53"/>
  <c r="I402" i="53" s="1"/>
  <c r="J390" i="53"/>
  <c r="J402" i="53" s="1"/>
  <c r="K390" i="53"/>
  <c r="L390" i="53"/>
  <c r="M390" i="53"/>
  <c r="M402" i="53" s="1"/>
  <c r="N390" i="53"/>
  <c r="O390" i="53"/>
  <c r="P390" i="53"/>
  <c r="P402" i="53" s="1"/>
  <c r="Q390" i="53"/>
  <c r="Q402" i="53" s="1"/>
  <c r="A391" i="53"/>
  <c r="A392" i="53"/>
  <c r="A393" i="53"/>
  <c r="L393" i="53"/>
  <c r="T393" i="53"/>
  <c r="A394" i="53"/>
  <c r="R394" i="53"/>
  <c r="A395" i="53"/>
  <c r="A396" i="53"/>
  <c r="A397" i="53"/>
  <c r="S397" i="53"/>
  <c r="T397" i="53"/>
  <c r="U397" i="53"/>
  <c r="A398" i="53"/>
  <c r="S398" i="53"/>
  <c r="T398" i="53"/>
  <c r="U398" i="53"/>
  <c r="A399" i="53"/>
  <c r="A400" i="53"/>
  <c r="A401" i="53"/>
  <c r="A402" i="53"/>
  <c r="L402" i="53"/>
  <c r="A403" i="53"/>
  <c r="C403" i="53"/>
  <c r="A404" i="53"/>
  <c r="A405" i="53"/>
  <c r="A406" i="53"/>
  <c r="A407" i="53"/>
  <c r="A408" i="53"/>
  <c r="A409" i="53"/>
  <c r="S409" i="53"/>
  <c r="T409" i="53"/>
  <c r="U409" i="53"/>
  <c r="A410" i="53"/>
  <c r="S410" i="53"/>
  <c r="S411" i="53" s="1"/>
  <c r="T410" i="53"/>
  <c r="T411" i="53" s="1"/>
  <c r="U410" i="53"/>
  <c r="A411" i="53"/>
  <c r="F411" i="53"/>
  <c r="F419" i="53" s="1"/>
  <c r="G411" i="53"/>
  <c r="H411" i="53"/>
  <c r="H419" i="53" s="1"/>
  <c r="I411" i="53"/>
  <c r="J411" i="53"/>
  <c r="K411" i="53"/>
  <c r="L411" i="53"/>
  <c r="L419" i="53" s="1"/>
  <c r="M411" i="53"/>
  <c r="M419" i="53" s="1"/>
  <c r="N411" i="53"/>
  <c r="O411" i="53"/>
  <c r="P411" i="53"/>
  <c r="P419" i="53" s="1"/>
  <c r="Q411" i="53"/>
  <c r="A412" i="53"/>
  <c r="A413" i="53"/>
  <c r="A414" i="53"/>
  <c r="S414" i="53"/>
  <c r="T414" i="53"/>
  <c r="U414" i="53"/>
  <c r="A415" i="53"/>
  <c r="S415" i="53"/>
  <c r="T415" i="53"/>
  <c r="U415" i="53"/>
  <c r="A416" i="53"/>
  <c r="F416" i="53"/>
  <c r="F428" i="53" s="1"/>
  <c r="G416" i="53"/>
  <c r="G428" i="53" s="1"/>
  <c r="H416" i="53"/>
  <c r="I416" i="53"/>
  <c r="I428" i="53" s="1"/>
  <c r="J416" i="53"/>
  <c r="J428" i="53" s="1"/>
  <c r="K416" i="53"/>
  <c r="K428" i="53" s="1"/>
  <c r="L416" i="53"/>
  <c r="L428" i="53" s="1"/>
  <c r="M416" i="53"/>
  <c r="M428" i="53" s="1"/>
  <c r="N416" i="53"/>
  <c r="N428" i="53" s="1"/>
  <c r="O416" i="53"/>
  <c r="O428" i="53" s="1"/>
  <c r="P416" i="53"/>
  <c r="P428" i="53" s="1"/>
  <c r="Q416" i="53"/>
  <c r="A417" i="53"/>
  <c r="A418" i="53"/>
  <c r="A419" i="53"/>
  <c r="I419" i="53"/>
  <c r="Q419" i="53"/>
  <c r="A420" i="53"/>
  <c r="R420" i="53"/>
  <c r="A421" i="53"/>
  <c r="A422" i="53"/>
  <c r="A423" i="53"/>
  <c r="S423" i="53"/>
  <c r="T423" i="53"/>
  <c r="U423" i="53"/>
  <c r="A424" i="53"/>
  <c r="S424" i="53"/>
  <c r="T424" i="53"/>
  <c r="U424" i="53"/>
  <c r="A425" i="53"/>
  <c r="A426" i="53"/>
  <c r="A427" i="53"/>
  <c r="A428" i="53"/>
  <c r="A429" i="53"/>
  <c r="C429" i="53"/>
  <c r="C430" i="53" s="1"/>
  <c r="A430" i="53"/>
  <c r="A431" i="53"/>
  <c r="A432" i="53"/>
  <c r="A433" i="53"/>
  <c r="A434" i="53"/>
  <c r="A435" i="53"/>
  <c r="S435" i="53"/>
  <c r="T435" i="53"/>
  <c r="U435" i="53"/>
  <c r="A436" i="53"/>
  <c r="S436" i="53"/>
  <c r="T436" i="53"/>
  <c r="U436" i="53"/>
  <c r="U437" i="53" s="1"/>
  <c r="A437" i="53"/>
  <c r="F437" i="53"/>
  <c r="F445" i="53" s="1"/>
  <c r="G437" i="53"/>
  <c r="H437" i="53"/>
  <c r="H445" i="53" s="1"/>
  <c r="I437" i="53"/>
  <c r="J437" i="53"/>
  <c r="K437" i="53"/>
  <c r="L437" i="53"/>
  <c r="L445" i="53" s="1"/>
  <c r="M437" i="53"/>
  <c r="M445" i="53" s="1"/>
  <c r="N437" i="53"/>
  <c r="N445" i="53" s="1"/>
  <c r="O437" i="53"/>
  <c r="P437" i="53"/>
  <c r="P445" i="53" s="1"/>
  <c r="Q437" i="53"/>
  <c r="Q445" i="53" s="1"/>
  <c r="T437" i="53"/>
  <c r="A438" i="53"/>
  <c r="A439" i="53"/>
  <c r="A440" i="53"/>
  <c r="S440" i="53"/>
  <c r="T440" i="53"/>
  <c r="U440" i="53"/>
  <c r="A441" i="53"/>
  <c r="S441" i="53"/>
  <c r="T441" i="53"/>
  <c r="U441" i="53"/>
  <c r="A442" i="53"/>
  <c r="F442" i="53"/>
  <c r="F454" i="53" s="1"/>
  <c r="G442" i="53"/>
  <c r="G454" i="53" s="1"/>
  <c r="H442" i="53"/>
  <c r="I442" i="53"/>
  <c r="I454" i="53" s="1"/>
  <c r="J442" i="53"/>
  <c r="J454" i="53" s="1"/>
  <c r="K442" i="53"/>
  <c r="K454" i="53" s="1"/>
  <c r="L442" i="53"/>
  <c r="L454" i="53" s="1"/>
  <c r="M442" i="53"/>
  <c r="M454" i="53" s="1"/>
  <c r="N442" i="53"/>
  <c r="O442" i="53"/>
  <c r="O454" i="53" s="1"/>
  <c r="P442" i="53"/>
  <c r="P454" i="53" s="1"/>
  <c r="Q442" i="53"/>
  <c r="Q454" i="53" s="1"/>
  <c r="A443" i="53"/>
  <c r="A444" i="53"/>
  <c r="A445" i="53"/>
  <c r="I445" i="53"/>
  <c r="J445" i="53"/>
  <c r="A446" i="53"/>
  <c r="H446" i="53"/>
  <c r="I446" i="53"/>
  <c r="R446" i="53"/>
  <c r="A447" i="53"/>
  <c r="A448" i="53"/>
  <c r="A449" i="53"/>
  <c r="S449" i="53"/>
  <c r="T449" i="53"/>
  <c r="U449" i="53"/>
  <c r="A450" i="53"/>
  <c r="S450" i="53"/>
  <c r="T450" i="53"/>
  <c r="U450" i="53"/>
  <c r="A451" i="53"/>
  <c r="A452" i="53"/>
  <c r="A453" i="53"/>
  <c r="A454" i="53"/>
  <c r="A455" i="53"/>
  <c r="C455" i="53"/>
  <c r="C456" i="53" s="1"/>
  <c r="B456" i="53" s="1"/>
  <c r="A456" i="53"/>
  <c r="A457" i="53"/>
  <c r="A458" i="53"/>
  <c r="A459" i="53"/>
  <c r="A460" i="53"/>
  <c r="A461" i="53"/>
  <c r="S461" i="53"/>
  <c r="T461" i="53"/>
  <c r="U461" i="53"/>
  <c r="A462" i="53"/>
  <c r="S462" i="53"/>
  <c r="S463" i="53" s="1"/>
  <c r="T462" i="53"/>
  <c r="T463" i="53" s="1"/>
  <c r="U462" i="53"/>
  <c r="A463" i="53"/>
  <c r="F463" i="53"/>
  <c r="G463" i="53"/>
  <c r="G471" i="53" s="1"/>
  <c r="H463" i="53"/>
  <c r="H471" i="53" s="1"/>
  <c r="I463" i="53"/>
  <c r="I471" i="53" s="1"/>
  <c r="J463" i="53"/>
  <c r="K463" i="53"/>
  <c r="L463" i="53"/>
  <c r="L471" i="53" s="1"/>
  <c r="M463" i="53"/>
  <c r="N463" i="53"/>
  <c r="O463" i="53"/>
  <c r="O471" i="53" s="1"/>
  <c r="P463" i="53"/>
  <c r="P471" i="53" s="1"/>
  <c r="Q463" i="53"/>
  <c r="Q471" i="53" s="1"/>
  <c r="A464" i="53"/>
  <c r="A465" i="53"/>
  <c r="A466" i="53"/>
  <c r="S466" i="53"/>
  <c r="T466" i="53"/>
  <c r="U466" i="53"/>
  <c r="A467" i="53"/>
  <c r="S467" i="53"/>
  <c r="T467" i="53"/>
  <c r="U467" i="53"/>
  <c r="A468" i="53"/>
  <c r="F468" i="53"/>
  <c r="F480" i="53" s="1"/>
  <c r="G468" i="53"/>
  <c r="G480" i="53" s="1"/>
  <c r="H468" i="53"/>
  <c r="I468" i="53"/>
  <c r="I480" i="53" s="1"/>
  <c r="J468" i="53"/>
  <c r="J472" i="53" s="1"/>
  <c r="K468" i="53"/>
  <c r="L468" i="53"/>
  <c r="L480" i="53" s="1"/>
  <c r="M468" i="53"/>
  <c r="M480" i="53" s="1"/>
  <c r="N468" i="53"/>
  <c r="N480" i="53" s="1"/>
  <c r="O468" i="53"/>
  <c r="P468" i="53"/>
  <c r="P480" i="53" s="1"/>
  <c r="Q468" i="53"/>
  <c r="Q480" i="53" s="1"/>
  <c r="A469" i="53"/>
  <c r="A470" i="53"/>
  <c r="A471" i="53"/>
  <c r="F471" i="53"/>
  <c r="J471" i="53"/>
  <c r="K471" i="53"/>
  <c r="A472" i="53"/>
  <c r="R472" i="53"/>
  <c r="A473" i="53"/>
  <c r="A474" i="53"/>
  <c r="A475" i="53"/>
  <c r="S475" i="53"/>
  <c r="T475" i="53"/>
  <c r="U475" i="53"/>
  <c r="A476" i="53"/>
  <c r="S476" i="53"/>
  <c r="T476" i="53"/>
  <c r="U476" i="53"/>
  <c r="A477" i="53"/>
  <c r="A478" i="53"/>
  <c r="A479" i="53"/>
  <c r="A480" i="53"/>
  <c r="K480" i="53"/>
  <c r="O480" i="53"/>
  <c r="A481" i="53"/>
  <c r="C481" i="53"/>
  <c r="C482" i="53" s="1"/>
  <c r="A482" i="53"/>
  <c r="A483" i="53"/>
  <c r="A484" i="53"/>
  <c r="A485" i="53"/>
  <c r="A486" i="53"/>
  <c r="A487" i="53"/>
  <c r="S487" i="53"/>
  <c r="T487" i="53"/>
  <c r="U487" i="53"/>
  <c r="A488" i="53"/>
  <c r="S488" i="53"/>
  <c r="T488" i="53"/>
  <c r="U488" i="53"/>
  <c r="U489" i="53" s="1"/>
  <c r="A489" i="53"/>
  <c r="F489" i="53"/>
  <c r="G489" i="53"/>
  <c r="G497" i="53" s="1"/>
  <c r="H489" i="53"/>
  <c r="H497" i="53" s="1"/>
  <c r="I489" i="53"/>
  <c r="J489" i="53"/>
  <c r="K489" i="53"/>
  <c r="K497" i="53" s="1"/>
  <c r="L489" i="53"/>
  <c r="L497" i="53" s="1"/>
  <c r="M489" i="53"/>
  <c r="N489" i="53"/>
  <c r="O489" i="53"/>
  <c r="O497" i="53" s="1"/>
  <c r="P489" i="53"/>
  <c r="P497" i="53" s="1"/>
  <c r="Q489" i="53"/>
  <c r="S489" i="53"/>
  <c r="A490" i="53"/>
  <c r="A491" i="53"/>
  <c r="A492" i="53"/>
  <c r="S492" i="53"/>
  <c r="T492" i="53"/>
  <c r="U492" i="53"/>
  <c r="A493" i="53"/>
  <c r="S493" i="53"/>
  <c r="T493" i="53"/>
  <c r="U493" i="53"/>
  <c r="A494" i="53"/>
  <c r="F494" i="53"/>
  <c r="F506" i="53" s="1"/>
  <c r="G494" i="53"/>
  <c r="H494" i="53"/>
  <c r="H506" i="53" s="1"/>
  <c r="I494" i="53"/>
  <c r="I506" i="53" s="1"/>
  <c r="J494" i="53"/>
  <c r="J506" i="53" s="1"/>
  <c r="K494" i="53"/>
  <c r="K506" i="53" s="1"/>
  <c r="L494" i="53"/>
  <c r="L506" i="53" s="1"/>
  <c r="M494" i="53"/>
  <c r="M506" i="53" s="1"/>
  <c r="N494" i="53"/>
  <c r="O494" i="53"/>
  <c r="O506" i="53" s="1"/>
  <c r="P494" i="53"/>
  <c r="P506" i="53" s="1"/>
  <c r="Q494" i="53"/>
  <c r="Q506" i="53" s="1"/>
  <c r="A495" i="53"/>
  <c r="A496" i="53"/>
  <c r="A497" i="53"/>
  <c r="Q497" i="53"/>
  <c r="A498" i="53"/>
  <c r="R498" i="53"/>
  <c r="A499" i="53"/>
  <c r="A500" i="53"/>
  <c r="A501" i="53"/>
  <c r="S501" i="53"/>
  <c r="T501" i="53"/>
  <c r="U501" i="53"/>
  <c r="A502" i="53"/>
  <c r="S502" i="53"/>
  <c r="T502" i="53"/>
  <c r="U502" i="53"/>
  <c r="A503" i="53"/>
  <c r="A504" i="53"/>
  <c r="A505" i="53"/>
  <c r="A506" i="53"/>
  <c r="A507" i="53"/>
  <c r="C507" i="53"/>
  <c r="B507" i="53" s="1"/>
  <c r="A508" i="53"/>
  <c r="C508" i="53"/>
  <c r="C509" i="53" s="1"/>
  <c r="A509" i="53"/>
  <c r="A510" i="53"/>
  <c r="A511" i="53"/>
  <c r="A512" i="53"/>
  <c r="A513" i="53"/>
  <c r="S513" i="53"/>
  <c r="T513" i="53"/>
  <c r="U513" i="53"/>
  <c r="A514" i="53"/>
  <c r="S514" i="53"/>
  <c r="T514" i="53"/>
  <c r="T515" i="53" s="1"/>
  <c r="U514" i="53"/>
  <c r="A515" i="53"/>
  <c r="F515" i="53"/>
  <c r="G515" i="53"/>
  <c r="G523" i="53" s="1"/>
  <c r="H515" i="53"/>
  <c r="I515" i="53"/>
  <c r="I523" i="53" s="1"/>
  <c r="J515" i="53"/>
  <c r="K515" i="53"/>
  <c r="K523" i="53" s="1"/>
  <c r="L515" i="53"/>
  <c r="M515" i="53"/>
  <c r="M523" i="53" s="1"/>
  <c r="N515" i="53"/>
  <c r="N523" i="53" s="1"/>
  <c r="O515" i="53"/>
  <c r="P515" i="53"/>
  <c r="Q515" i="53"/>
  <c r="Q523" i="53" s="1"/>
  <c r="A516" i="53"/>
  <c r="A517" i="53"/>
  <c r="A518" i="53"/>
  <c r="S518" i="53"/>
  <c r="T518" i="53"/>
  <c r="U518" i="53"/>
  <c r="A519" i="53"/>
  <c r="S519" i="53"/>
  <c r="T519" i="53"/>
  <c r="U519" i="53"/>
  <c r="A520" i="53"/>
  <c r="F520" i="53"/>
  <c r="F532" i="53" s="1"/>
  <c r="G520" i="53"/>
  <c r="G532" i="53" s="1"/>
  <c r="H520" i="53"/>
  <c r="I520" i="53"/>
  <c r="I532" i="53" s="1"/>
  <c r="J520" i="53"/>
  <c r="J532" i="53" s="1"/>
  <c r="K520" i="53"/>
  <c r="K532" i="53" s="1"/>
  <c r="L520" i="53"/>
  <c r="L532" i="53" s="1"/>
  <c r="M520" i="53"/>
  <c r="M532" i="53" s="1"/>
  <c r="N520" i="53"/>
  <c r="O520" i="53"/>
  <c r="P520" i="53"/>
  <c r="P532" i="53" s="1"/>
  <c r="Q520" i="53"/>
  <c r="A521" i="53"/>
  <c r="A522" i="53"/>
  <c r="A523" i="53"/>
  <c r="O523" i="53"/>
  <c r="A524" i="53"/>
  <c r="R524" i="53"/>
  <c r="A525" i="53"/>
  <c r="A526" i="53"/>
  <c r="A527" i="53"/>
  <c r="S527" i="53"/>
  <c r="T527" i="53"/>
  <c r="U527" i="53"/>
  <c r="A528" i="53"/>
  <c r="S528" i="53"/>
  <c r="T528" i="53"/>
  <c r="U528" i="53"/>
  <c r="A529" i="53"/>
  <c r="A530" i="53"/>
  <c r="A531" i="53"/>
  <c r="A532" i="53"/>
  <c r="N532" i="53"/>
  <c r="A533" i="53"/>
  <c r="C533" i="53"/>
  <c r="C534" i="53" s="1"/>
  <c r="A534" i="53"/>
  <c r="A535" i="53"/>
  <c r="A536" i="53"/>
  <c r="A537" i="53"/>
  <c r="A538" i="53"/>
  <c r="A539" i="53"/>
  <c r="S539" i="53"/>
  <c r="T539" i="53"/>
  <c r="U539" i="53"/>
  <c r="A540" i="53"/>
  <c r="S540" i="53"/>
  <c r="T540" i="53"/>
  <c r="U540" i="53"/>
  <c r="U541" i="53" s="1"/>
  <c r="A541" i="53"/>
  <c r="F541" i="53"/>
  <c r="G541" i="53"/>
  <c r="H541" i="53"/>
  <c r="H549" i="53" s="1"/>
  <c r="I541" i="53"/>
  <c r="I549" i="53" s="1"/>
  <c r="J541" i="53"/>
  <c r="K541" i="53"/>
  <c r="L541" i="53"/>
  <c r="L549" i="53" s="1"/>
  <c r="M541" i="53"/>
  <c r="M549" i="53" s="1"/>
  <c r="N541" i="53"/>
  <c r="O541" i="53"/>
  <c r="P541" i="53"/>
  <c r="Q541" i="53"/>
  <c r="Q549" i="53" s="1"/>
  <c r="A542" i="53"/>
  <c r="A543" i="53"/>
  <c r="A544" i="53"/>
  <c r="S544" i="53"/>
  <c r="T544" i="53"/>
  <c r="U544" i="53"/>
  <c r="A545" i="53"/>
  <c r="S545" i="53"/>
  <c r="T545" i="53"/>
  <c r="U545" i="53"/>
  <c r="A546" i="53"/>
  <c r="F546" i="53"/>
  <c r="F558" i="53" s="1"/>
  <c r="G546" i="53"/>
  <c r="G558" i="53" s="1"/>
  <c r="H546" i="53"/>
  <c r="H558" i="53" s="1"/>
  <c r="I546" i="53"/>
  <c r="I558" i="53" s="1"/>
  <c r="J546" i="53"/>
  <c r="K546" i="53"/>
  <c r="K558" i="53" s="1"/>
  <c r="L546" i="53"/>
  <c r="L558" i="53" s="1"/>
  <c r="M546" i="53"/>
  <c r="M550" i="53" s="1"/>
  <c r="N546" i="53"/>
  <c r="N558" i="53" s="1"/>
  <c r="O546" i="53"/>
  <c r="O558" i="53" s="1"/>
  <c r="P546" i="53"/>
  <c r="P558" i="53" s="1"/>
  <c r="Q546" i="53"/>
  <c r="Q558" i="53" s="1"/>
  <c r="A547" i="53"/>
  <c r="A548" i="53"/>
  <c r="A549" i="53"/>
  <c r="F549" i="53"/>
  <c r="J549" i="53"/>
  <c r="N549" i="53"/>
  <c r="A550" i="53"/>
  <c r="R550" i="53"/>
  <c r="A551" i="53"/>
  <c r="A552" i="53"/>
  <c r="A553" i="53"/>
  <c r="S553" i="53"/>
  <c r="T553" i="53"/>
  <c r="U553" i="53"/>
  <c r="A554" i="53"/>
  <c r="S554" i="53"/>
  <c r="T554" i="53"/>
  <c r="U554" i="53"/>
  <c r="A555" i="53"/>
  <c r="A556" i="53"/>
  <c r="A557" i="53"/>
  <c r="A558" i="53"/>
  <c r="A559" i="53"/>
  <c r="B559" i="53"/>
  <c r="C559" i="53"/>
  <c r="C560" i="53" s="1"/>
  <c r="B560" i="53" s="1"/>
  <c r="A560" i="53"/>
  <c r="F560" i="53"/>
  <c r="A561" i="53"/>
  <c r="F561" i="53"/>
  <c r="A562" i="53"/>
  <c r="F562" i="53"/>
  <c r="A563" i="53"/>
  <c r="A564" i="53"/>
  <c r="A565" i="53"/>
  <c r="F565" i="53"/>
  <c r="G565" i="53"/>
  <c r="H565" i="53"/>
  <c r="I565" i="53"/>
  <c r="T565" i="53"/>
  <c r="U565" i="53"/>
  <c r="A566" i="53"/>
  <c r="F566" i="53"/>
  <c r="G566" i="53"/>
  <c r="H566" i="53"/>
  <c r="I566" i="53"/>
  <c r="T566" i="53"/>
  <c r="U566" i="53"/>
  <c r="A567" i="53"/>
  <c r="J567" i="53"/>
  <c r="K567" i="53"/>
  <c r="K575" i="53" s="1"/>
  <c r="L567" i="53"/>
  <c r="M567" i="53"/>
  <c r="M575" i="53" s="1"/>
  <c r="N567" i="53"/>
  <c r="N575" i="53" s="1"/>
  <c r="O567" i="53"/>
  <c r="P567" i="53"/>
  <c r="Q567" i="53"/>
  <c r="Q575" i="53" s="1"/>
  <c r="A568" i="53"/>
  <c r="A569" i="53"/>
  <c r="A570" i="53"/>
  <c r="F570" i="53"/>
  <c r="G570" i="53"/>
  <c r="H570" i="53"/>
  <c r="I570" i="53"/>
  <c r="T570" i="53"/>
  <c r="U570" i="53"/>
  <c r="A571" i="53"/>
  <c r="F571" i="53"/>
  <c r="G571" i="53"/>
  <c r="H571" i="53"/>
  <c r="I571" i="53"/>
  <c r="T571" i="53"/>
  <c r="U571" i="53"/>
  <c r="A572" i="53"/>
  <c r="J572" i="53"/>
  <c r="J584" i="53" s="1"/>
  <c r="K572" i="53"/>
  <c r="K584" i="53" s="1"/>
  <c r="L572" i="53"/>
  <c r="L584" i="53" s="1"/>
  <c r="M572" i="53"/>
  <c r="M584" i="53" s="1"/>
  <c r="N572" i="53"/>
  <c r="O572" i="53"/>
  <c r="O584" i="53" s="1"/>
  <c r="P572" i="53"/>
  <c r="P584" i="53" s="1"/>
  <c r="Q572" i="53"/>
  <c r="Q584" i="53" s="1"/>
  <c r="A573" i="53"/>
  <c r="A574" i="53"/>
  <c r="A575" i="53"/>
  <c r="J575" i="53"/>
  <c r="A576" i="53"/>
  <c r="R576" i="53"/>
  <c r="A577" i="53"/>
  <c r="A578" i="53"/>
  <c r="A579" i="53"/>
  <c r="F579" i="53"/>
  <c r="G579" i="53"/>
  <c r="H579" i="53"/>
  <c r="I579" i="53"/>
  <c r="S579" i="53" s="1"/>
  <c r="T579" i="53"/>
  <c r="U579" i="53"/>
  <c r="A580" i="53"/>
  <c r="S580" i="53"/>
  <c r="T580" i="53"/>
  <c r="U580" i="53"/>
  <c r="A581" i="53"/>
  <c r="F581" i="53"/>
  <c r="G581" i="53"/>
  <c r="H581" i="53"/>
  <c r="I581" i="53"/>
  <c r="A582" i="53"/>
  <c r="A583" i="53"/>
  <c r="A584" i="53"/>
  <c r="A585" i="53"/>
  <c r="C585" i="53"/>
  <c r="A586" i="53"/>
  <c r="A587" i="53"/>
  <c r="A588" i="53"/>
  <c r="A589" i="53"/>
  <c r="A590" i="53"/>
  <c r="A591" i="53"/>
  <c r="S591" i="53"/>
  <c r="T591" i="53"/>
  <c r="T593" i="53" s="1"/>
  <c r="U591" i="53"/>
  <c r="A592" i="53"/>
  <c r="S592" i="53"/>
  <c r="S593" i="53" s="1"/>
  <c r="T592" i="53"/>
  <c r="U592" i="53"/>
  <c r="A593" i="53"/>
  <c r="F593" i="53"/>
  <c r="G593" i="53"/>
  <c r="G601" i="53" s="1"/>
  <c r="H593" i="53"/>
  <c r="H601" i="53" s="1"/>
  <c r="I593" i="53"/>
  <c r="I601" i="53" s="1"/>
  <c r="J593" i="53"/>
  <c r="J601" i="53" s="1"/>
  <c r="K593" i="53"/>
  <c r="K601" i="53" s="1"/>
  <c r="L593" i="53"/>
  <c r="L601" i="53" s="1"/>
  <c r="M593" i="53"/>
  <c r="M601" i="53" s="1"/>
  <c r="N593" i="53"/>
  <c r="N601" i="53" s="1"/>
  <c r="O593" i="53"/>
  <c r="O601" i="53" s="1"/>
  <c r="P593" i="53"/>
  <c r="P601" i="53" s="1"/>
  <c r="Q593" i="53"/>
  <c r="A594" i="53"/>
  <c r="A595" i="53"/>
  <c r="A596" i="53"/>
  <c r="S596" i="53"/>
  <c r="T596" i="53"/>
  <c r="U596" i="53"/>
  <c r="A597" i="53"/>
  <c r="S597" i="53"/>
  <c r="T597" i="53"/>
  <c r="U597" i="53"/>
  <c r="A598" i="53"/>
  <c r="F598" i="53"/>
  <c r="F610" i="53" s="1"/>
  <c r="G598" i="53"/>
  <c r="H598" i="53"/>
  <c r="H610" i="53" s="1"/>
  <c r="I598" i="53"/>
  <c r="I610" i="53" s="1"/>
  <c r="J598" i="53"/>
  <c r="J610" i="53" s="1"/>
  <c r="K598" i="53"/>
  <c r="K610" i="53" s="1"/>
  <c r="L598" i="53"/>
  <c r="L610" i="53" s="1"/>
  <c r="M598" i="53"/>
  <c r="N598" i="53"/>
  <c r="O598" i="53"/>
  <c r="P598" i="53"/>
  <c r="P610" i="53" s="1"/>
  <c r="Q598" i="53"/>
  <c r="Q610" i="53" s="1"/>
  <c r="A599" i="53"/>
  <c r="A600" i="53"/>
  <c r="A601" i="53"/>
  <c r="A602" i="53"/>
  <c r="R602" i="53"/>
  <c r="A603" i="53"/>
  <c r="A604" i="53"/>
  <c r="A605" i="53"/>
  <c r="S605" i="53"/>
  <c r="T605" i="53"/>
  <c r="U605" i="53"/>
  <c r="A606" i="53"/>
  <c r="S606" i="53"/>
  <c r="T606" i="53"/>
  <c r="U606" i="53"/>
  <c r="A607" i="53"/>
  <c r="A608" i="53"/>
  <c r="A609" i="53"/>
  <c r="A610" i="53"/>
  <c r="M610" i="53"/>
  <c r="N610" i="53"/>
  <c r="O610" i="53"/>
  <c r="A611" i="53"/>
  <c r="C611" i="53"/>
  <c r="C612" i="53" s="1"/>
  <c r="B612" i="53" s="1"/>
  <c r="A612" i="53"/>
  <c r="A613" i="53"/>
  <c r="A614" i="53"/>
  <c r="A615" i="53"/>
  <c r="A616" i="53"/>
  <c r="A617" i="53"/>
  <c r="S617" i="53"/>
  <c r="T617" i="53"/>
  <c r="U617" i="53"/>
  <c r="A618" i="53"/>
  <c r="S618" i="53"/>
  <c r="T618" i="53"/>
  <c r="U618" i="53"/>
  <c r="U619" i="53" s="1"/>
  <c r="A619" i="53"/>
  <c r="F619" i="53"/>
  <c r="F627" i="53" s="1"/>
  <c r="G619" i="53"/>
  <c r="G627" i="53" s="1"/>
  <c r="H619" i="53"/>
  <c r="H627" i="53" s="1"/>
  <c r="I619" i="53"/>
  <c r="J619" i="53"/>
  <c r="J627" i="53" s="1"/>
  <c r="K619" i="53"/>
  <c r="L619" i="53"/>
  <c r="L627" i="53" s="1"/>
  <c r="M619" i="53"/>
  <c r="M627" i="53" s="1"/>
  <c r="N619" i="53"/>
  <c r="N627" i="53" s="1"/>
  <c r="O619" i="53"/>
  <c r="O627" i="53" s="1"/>
  <c r="P619" i="53"/>
  <c r="P627" i="53" s="1"/>
  <c r="Q619" i="53"/>
  <c r="Q627" i="53" s="1"/>
  <c r="S619" i="53"/>
  <c r="A620" i="53"/>
  <c r="A621" i="53"/>
  <c r="A622" i="53"/>
  <c r="S622" i="53"/>
  <c r="S627" i="53" s="1"/>
  <c r="T622" i="53"/>
  <c r="U622" i="53"/>
  <c r="A623" i="53"/>
  <c r="S623" i="53"/>
  <c r="T623" i="53"/>
  <c r="U623" i="53"/>
  <c r="A624" i="53"/>
  <c r="F624" i="53"/>
  <c r="F636" i="53" s="1"/>
  <c r="G624" i="53"/>
  <c r="G636" i="53" s="1"/>
  <c r="H624" i="53"/>
  <c r="H636" i="53" s="1"/>
  <c r="I624" i="53"/>
  <c r="I636" i="53" s="1"/>
  <c r="J624" i="53"/>
  <c r="J636" i="53" s="1"/>
  <c r="K624" i="53"/>
  <c r="L624" i="53"/>
  <c r="M624" i="53"/>
  <c r="M636" i="53" s="1"/>
  <c r="N624" i="53"/>
  <c r="O624" i="53"/>
  <c r="O636" i="53" s="1"/>
  <c r="P624" i="53"/>
  <c r="P636" i="53" s="1"/>
  <c r="Q624" i="53"/>
  <c r="Q636" i="53" s="1"/>
  <c r="A625" i="53"/>
  <c r="A626" i="53"/>
  <c r="A627" i="53"/>
  <c r="K627" i="53"/>
  <c r="A628" i="53"/>
  <c r="R628" i="53"/>
  <c r="A629" i="53"/>
  <c r="A630" i="53"/>
  <c r="A631" i="53"/>
  <c r="S631" i="53"/>
  <c r="T631" i="53"/>
  <c r="U631" i="53"/>
  <c r="A632" i="53"/>
  <c r="S632" i="53"/>
  <c r="T632" i="53"/>
  <c r="U632" i="53"/>
  <c r="A633" i="53"/>
  <c r="A634" i="53"/>
  <c r="A635" i="53"/>
  <c r="A636" i="53"/>
  <c r="L636" i="53"/>
  <c r="A637" i="53"/>
  <c r="C637" i="53"/>
  <c r="A638" i="53"/>
  <c r="A639" i="53"/>
  <c r="A640" i="53"/>
  <c r="A641" i="53"/>
  <c r="A642" i="53"/>
  <c r="A643" i="53"/>
  <c r="S643" i="53"/>
  <c r="T643" i="53"/>
  <c r="U643" i="53"/>
  <c r="A644" i="53"/>
  <c r="S644" i="53"/>
  <c r="S645" i="53" s="1"/>
  <c r="T644" i="53"/>
  <c r="U644" i="53"/>
  <c r="U645" i="53" s="1"/>
  <c r="A645" i="53"/>
  <c r="F645" i="53"/>
  <c r="G645" i="53"/>
  <c r="H645" i="53"/>
  <c r="I645" i="53"/>
  <c r="I653" i="53" s="1"/>
  <c r="J645" i="53"/>
  <c r="K645" i="53"/>
  <c r="K653" i="53" s="1"/>
  <c r="L645" i="53"/>
  <c r="M645" i="53"/>
  <c r="M653" i="53" s="1"/>
  <c r="N645" i="53"/>
  <c r="O645" i="53"/>
  <c r="P645" i="53"/>
  <c r="Q645" i="53"/>
  <c r="Q653" i="53" s="1"/>
  <c r="A646" i="53"/>
  <c r="A647" i="53"/>
  <c r="A648" i="53"/>
  <c r="S648" i="53"/>
  <c r="T648" i="53"/>
  <c r="U648" i="53"/>
  <c r="A649" i="53"/>
  <c r="S649" i="53"/>
  <c r="T649" i="53"/>
  <c r="U649" i="53"/>
  <c r="A650" i="53"/>
  <c r="F650" i="53"/>
  <c r="F662" i="53" s="1"/>
  <c r="G650" i="53"/>
  <c r="H650" i="53"/>
  <c r="H662" i="53" s="1"/>
  <c r="I650" i="53"/>
  <c r="I662" i="53" s="1"/>
  <c r="J650" i="53"/>
  <c r="J662" i="53" s="1"/>
  <c r="K650" i="53"/>
  <c r="L650" i="53"/>
  <c r="L662" i="53" s="1"/>
  <c r="M650" i="53"/>
  <c r="M662" i="53" s="1"/>
  <c r="N650" i="53"/>
  <c r="N662" i="53" s="1"/>
  <c r="O650" i="53"/>
  <c r="O662" i="53" s="1"/>
  <c r="P650" i="53"/>
  <c r="P662" i="53" s="1"/>
  <c r="Q650" i="53"/>
  <c r="A651" i="53"/>
  <c r="A652" i="53"/>
  <c r="A653" i="53"/>
  <c r="A654" i="53"/>
  <c r="R654" i="53"/>
  <c r="A655" i="53"/>
  <c r="A656" i="53"/>
  <c r="A657" i="53"/>
  <c r="S657" i="53"/>
  <c r="T657" i="53"/>
  <c r="U657" i="53"/>
  <c r="A658" i="53"/>
  <c r="S658" i="53"/>
  <c r="T658" i="53"/>
  <c r="U658" i="53"/>
  <c r="A659" i="53"/>
  <c r="A660" i="53"/>
  <c r="A661" i="53"/>
  <c r="A662" i="53"/>
  <c r="A663" i="53"/>
  <c r="C663" i="53"/>
  <c r="B663" i="53" s="1"/>
  <c r="A664" i="53"/>
  <c r="A665" i="53"/>
  <c r="A666" i="53"/>
  <c r="A667" i="53"/>
  <c r="A668" i="53"/>
  <c r="A669" i="53"/>
  <c r="S669" i="53"/>
  <c r="T669" i="53"/>
  <c r="U669" i="53"/>
  <c r="A670" i="53"/>
  <c r="S670" i="53"/>
  <c r="T670" i="53"/>
  <c r="T671" i="53" s="1"/>
  <c r="U670" i="53"/>
  <c r="U671" i="53" s="1"/>
  <c r="A671" i="53"/>
  <c r="F671" i="53"/>
  <c r="F679" i="53" s="1"/>
  <c r="G671" i="53"/>
  <c r="H671" i="53"/>
  <c r="I671" i="53"/>
  <c r="I679" i="53" s="1"/>
  <c r="J671" i="53"/>
  <c r="J679" i="53" s="1"/>
  <c r="K671" i="53"/>
  <c r="K679" i="53" s="1"/>
  <c r="L671" i="53"/>
  <c r="M671" i="53"/>
  <c r="M679" i="53" s="1"/>
  <c r="N671" i="53"/>
  <c r="N679" i="53" s="1"/>
  <c r="O671" i="53"/>
  <c r="P671" i="53"/>
  <c r="P679" i="53" s="1"/>
  <c r="Q671" i="53"/>
  <c r="Q679" i="53" s="1"/>
  <c r="S671" i="53"/>
  <c r="A672" i="53"/>
  <c r="A673" i="53"/>
  <c r="A674" i="53"/>
  <c r="S674" i="53"/>
  <c r="S679" i="53" s="1"/>
  <c r="T674" i="53"/>
  <c r="U674" i="53"/>
  <c r="A675" i="53"/>
  <c r="S675" i="53"/>
  <c r="T675" i="53"/>
  <c r="U675" i="53"/>
  <c r="A676" i="53"/>
  <c r="F676" i="53"/>
  <c r="F688" i="53" s="1"/>
  <c r="G676" i="53"/>
  <c r="G688" i="53" s="1"/>
  <c r="H676" i="53"/>
  <c r="H688" i="53" s="1"/>
  <c r="I676" i="53"/>
  <c r="J676" i="53"/>
  <c r="K676" i="53"/>
  <c r="K688" i="53" s="1"/>
  <c r="L676" i="53"/>
  <c r="L688" i="53" s="1"/>
  <c r="M676" i="53"/>
  <c r="M688" i="53" s="1"/>
  <c r="N676" i="53"/>
  <c r="O676" i="53"/>
  <c r="O688" i="53" s="1"/>
  <c r="P676" i="53"/>
  <c r="P688" i="53" s="1"/>
  <c r="Q676" i="53"/>
  <c r="Q688" i="53" s="1"/>
  <c r="A677" i="53"/>
  <c r="A678" i="53"/>
  <c r="A679" i="53"/>
  <c r="A680" i="53"/>
  <c r="K680" i="53"/>
  <c r="R680" i="53"/>
  <c r="A681" i="53"/>
  <c r="A682" i="53"/>
  <c r="A683" i="53"/>
  <c r="S683" i="53"/>
  <c r="T683" i="53"/>
  <c r="U683" i="53"/>
  <c r="A684" i="53"/>
  <c r="S684" i="53"/>
  <c r="T684" i="53"/>
  <c r="U684" i="53"/>
  <c r="A685" i="53"/>
  <c r="A686" i="53"/>
  <c r="A687" i="53"/>
  <c r="A688" i="53"/>
  <c r="A689" i="53"/>
  <c r="C689" i="53"/>
  <c r="A690" i="53"/>
  <c r="A691" i="53"/>
  <c r="A692" i="53"/>
  <c r="A693" i="53"/>
  <c r="A694" i="53"/>
  <c r="A695" i="53"/>
  <c r="S695" i="53"/>
  <c r="T695" i="53"/>
  <c r="U695" i="53"/>
  <c r="A696" i="53"/>
  <c r="S696" i="53"/>
  <c r="S697" i="53" s="1"/>
  <c r="T696" i="53"/>
  <c r="U696" i="53"/>
  <c r="A697" i="53"/>
  <c r="F697" i="53"/>
  <c r="F705" i="53" s="1"/>
  <c r="G697" i="53"/>
  <c r="G705" i="53" s="1"/>
  <c r="H697" i="53"/>
  <c r="H705" i="53" s="1"/>
  <c r="I697" i="53"/>
  <c r="J697" i="53"/>
  <c r="J705" i="53" s="1"/>
  <c r="K697" i="53"/>
  <c r="K705" i="53" s="1"/>
  <c r="L697" i="53"/>
  <c r="L705" i="53" s="1"/>
  <c r="M697" i="53"/>
  <c r="M705" i="53" s="1"/>
  <c r="N697" i="53"/>
  <c r="N705" i="53" s="1"/>
  <c r="O697" i="53"/>
  <c r="O705" i="53" s="1"/>
  <c r="P697" i="53"/>
  <c r="P705" i="53" s="1"/>
  <c r="Q697" i="53"/>
  <c r="A698" i="53"/>
  <c r="A699" i="53"/>
  <c r="A700" i="53"/>
  <c r="S700" i="53"/>
  <c r="T700" i="53"/>
  <c r="U700" i="53"/>
  <c r="A701" i="53"/>
  <c r="S701" i="53"/>
  <c r="T701" i="53"/>
  <c r="U701" i="53"/>
  <c r="A702" i="53"/>
  <c r="F702" i="53"/>
  <c r="F714" i="53" s="1"/>
  <c r="G702" i="53"/>
  <c r="H702" i="53"/>
  <c r="H714" i="53" s="1"/>
  <c r="I702" i="53"/>
  <c r="I714" i="53" s="1"/>
  <c r="J702" i="53"/>
  <c r="J714" i="53" s="1"/>
  <c r="K702" i="53"/>
  <c r="K714" i="53" s="1"/>
  <c r="L702" i="53"/>
  <c r="L714" i="53" s="1"/>
  <c r="M702" i="53"/>
  <c r="M714" i="53" s="1"/>
  <c r="N702" i="53"/>
  <c r="N714" i="53" s="1"/>
  <c r="O702" i="53"/>
  <c r="P702" i="53"/>
  <c r="P714" i="53" s="1"/>
  <c r="Q702" i="53"/>
  <c r="Q714" i="53" s="1"/>
  <c r="A703" i="53"/>
  <c r="A704" i="53"/>
  <c r="A705" i="53"/>
  <c r="I705" i="53"/>
  <c r="Q705" i="53"/>
  <c r="A706" i="53"/>
  <c r="R706" i="53"/>
  <c r="A707" i="53"/>
  <c r="A708" i="53"/>
  <c r="A709" i="53"/>
  <c r="S709" i="53"/>
  <c r="T709" i="53"/>
  <c r="U709" i="53"/>
  <c r="A710" i="53"/>
  <c r="S710" i="53"/>
  <c r="T710" i="53"/>
  <c r="U710" i="53"/>
  <c r="A711" i="53"/>
  <c r="A712" i="53"/>
  <c r="A713" i="53"/>
  <c r="A714" i="53"/>
  <c r="A715" i="53"/>
  <c r="C715" i="53"/>
  <c r="B715" i="53" s="1"/>
  <c r="A716" i="53"/>
  <c r="C716" i="53"/>
  <c r="C717" i="53" s="1"/>
  <c r="A717" i="53"/>
  <c r="A718" i="53"/>
  <c r="A719" i="53"/>
  <c r="A720" i="53"/>
  <c r="A721" i="53"/>
  <c r="S721" i="53"/>
  <c r="T721" i="53"/>
  <c r="U721" i="53"/>
  <c r="A722" i="53"/>
  <c r="S722" i="53"/>
  <c r="T722" i="53"/>
  <c r="T723" i="53" s="1"/>
  <c r="U722" i="53"/>
  <c r="U723" i="53" s="1"/>
  <c r="A723" i="53"/>
  <c r="F723" i="53"/>
  <c r="G723" i="53"/>
  <c r="G731" i="53" s="1"/>
  <c r="H723" i="53"/>
  <c r="H731" i="53" s="1"/>
  <c r="I723" i="53"/>
  <c r="J723" i="53"/>
  <c r="J731" i="53" s="1"/>
  <c r="K723" i="53"/>
  <c r="K731" i="53" s="1"/>
  <c r="L723" i="53"/>
  <c r="M723" i="53"/>
  <c r="M731" i="53" s="1"/>
  <c r="N723" i="53"/>
  <c r="O723" i="53"/>
  <c r="O731" i="53" s="1"/>
  <c r="P723" i="53"/>
  <c r="Q723" i="53"/>
  <c r="S723" i="53"/>
  <c r="A724" i="53"/>
  <c r="A725" i="53"/>
  <c r="A726" i="53"/>
  <c r="S726" i="53"/>
  <c r="T726" i="53"/>
  <c r="U726" i="53"/>
  <c r="A727" i="53"/>
  <c r="S727" i="53"/>
  <c r="T727" i="53"/>
  <c r="U727" i="53"/>
  <c r="A728" i="53"/>
  <c r="F728" i="53"/>
  <c r="F740" i="53" s="1"/>
  <c r="G728" i="53"/>
  <c r="G740" i="53" s="1"/>
  <c r="H728" i="53"/>
  <c r="H740" i="53" s="1"/>
  <c r="I728" i="53"/>
  <c r="J728" i="53"/>
  <c r="K728" i="53"/>
  <c r="K740" i="53" s="1"/>
  <c r="L728" i="53"/>
  <c r="L740" i="53" s="1"/>
  <c r="M728" i="53"/>
  <c r="M740" i="53" s="1"/>
  <c r="N728" i="53"/>
  <c r="O728" i="53"/>
  <c r="O740" i="53" s="1"/>
  <c r="P728" i="53"/>
  <c r="P740" i="53" s="1"/>
  <c r="Q728" i="53"/>
  <c r="Q740" i="53" s="1"/>
  <c r="A729" i="53"/>
  <c r="A730" i="53"/>
  <c r="A731" i="53"/>
  <c r="I731" i="53"/>
  <c r="Q731" i="53"/>
  <c r="A732" i="53"/>
  <c r="R732" i="53"/>
  <c r="A733" i="53"/>
  <c r="A734" i="53"/>
  <c r="A735" i="53"/>
  <c r="S735" i="53"/>
  <c r="T735" i="53"/>
  <c r="U735" i="53"/>
  <c r="A736" i="53"/>
  <c r="S736" i="53"/>
  <c r="T736" i="53"/>
  <c r="U736" i="53"/>
  <c r="A737" i="53"/>
  <c r="A738" i="53"/>
  <c r="A739" i="53"/>
  <c r="A740" i="53"/>
  <c r="A741" i="53"/>
  <c r="C741" i="53"/>
  <c r="A742" i="53"/>
  <c r="A743" i="53"/>
  <c r="A744" i="53"/>
  <c r="A745" i="53"/>
  <c r="A746" i="53"/>
  <c r="A747" i="53"/>
  <c r="S747" i="53"/>
  <c r="T747" i="53"/>
  <c r="U747" i="53"/>
  <c r="A748" i="53"/>
  <c r="S748" i="53"/>
  <c r="S749" i="53" s="1"/>
  <c r="T748" i="53"/>
  <c r="U748" i="53"/>
  <c r="A749" i="53"/>
  <c r="F749" i="53"/>
  <c r="G749" i="53"/>
  <c r="G757" i="53" s="1"/>
  <c r="H749" i="53"/>
  <c r="H757" i="53" s="1"/>
  <c r="I749" i="53"/>
  <c r="I757" i="53" s="1"/>
  <c r="J749" i="53"/>
  <c r="J757" i="53" s="1"/>
  <c r="K749" i="53"/>
  <c r="K757" i="53" s="1"/>
  <c r="L749" i="53"/>
  <c r="L757" i="53" s="1"/>
  <c r="M749" i="53"/>
  <c r="N749" i="53"/>
  <c r="N757" i="53" s="1"/>
  <c r="O749" i="53"/>
  <c r="O757" i="53" s="1"/>
  <c r="P749" i="53"/>
  <c r="P757" i="53" s="1"/>
  <c r="Q749" i="53"/>
  <c r="Q757" i="53" s="1"/>
  <c r="A750" i="53"/>
  <c r="A751" i="53"/>
  <c r="A752" i="53"/>
  <c r="S752" i="53"/>
  <c r="T752" i="53"/>
  <c r="U752" i="53"/>
  <c r="A753" i="53"/>
  <c r="S753" i="53"/>
  <c r="T753" i="53"/>
  <c r="U753" i="53"/>
  <c r="A754" i="53"/>
  <c r="F754" i="53"/>
  <c r="F766" i="53" s="1"/>
  <c r="G754" i="53"/>
  <c r="H754" i="53"/>
  <c r="H766" i="53" s="1"/>
  <c r="I754" i="53"/>
  <c r="I766" i="53" s="1"/>
  <c r="J754" i="53"/>
  <c r="J766" i="53" s="1"/>
  <c r="K754" i="53"/>
  <c r="K766" i="53" s="1"/>
  <c r="L754" i="53"/>
  <c r="L766" i="53" s="1"/>
  <c r="M754" i="53"/>
  <c r="M766" i="53" s="1"/>
  <c r="N754" i="53"/>
  <c r="N766" i="53" s="1"/>
  <c r="O754" i="53"/>
  <c r="P754" i="53"/>
  <c r="P766" i="53" s="1"/>
  <c r="Q754" i="53"/>
  <c r="Q766" i="53" s="1"/>
  <c r="A755" i="53"/>
  <c r="A756" i="53"/>
  <c r="A757" i="53"/>
  <c r="A758" i="53"/>
  <c r="R758" i="53"/>
  <c r="A759" i="53"/>
  <c r="A760" i="53"/>
  <c r="A761" i="53"/>
  <c r="S761" i="53"/>
  <c r="T761" i="53"/>
  <c r="U761" i="53"/>
  <c r="A762" i="53"/>
  <c r="S762" i="53"/>
  <c r="T762" i="53"/>
  <c r="U762" i="53"/>
  <c r="A763" i="53"/>
  <c r="A764" i="53"/>
  <c r="A765" i="53"/>
  <c r="A766" i="53"/>
  <c r="A767" i="53"/>
  <c r="C767" i="53"/>
  <c r="B767" i="53" s="1"/>
  <c r="A768" i="53"/>
  <c r="A769" i="53"/>
  <c r="A770" i="53"/>
  <c r="A771" i="53"/>
  <c r="A772" i="53"/>
  <c r="A773" i="53"/>
  <c r="S773" i="53"/>
  <c r="T773" i="53"/>
  <c r="U773" i="53"/>
  <c r="A774" i="53"/>
  <c r="S774" i="53"/>
  <c r="T774" i="53"/>
  <c r="T775" i="53" s="1"/>
  <c r="U774" i="53"/>
  <c r="U775" i="53" s="1"/>
  <c r="A775" i="53"/>
  <c r="F775" i="53"/>
  <c r="F783" i="53" s="1"/>
  <c r="G775" i="53"/>
  <c r="G783" i="53" s="1"/>
  <c r="H775" i="53"/>
  <c r="H783" i="53" s="1"/>
  <c r="I775" i="53"/>
  <c r="I783" i="53" s="1"/>
  <c r="J775" i="53"/>
  <c r="K775" i="53"/>
  <c r="L775" i="53"/>
  <c r="L783" i="53" s="1"/>
  <c r="M775" i="53"/>
  <c r="M783" i="53" s="1"/>
  <c r="N775" i="53"/>
  <c r="N783" i="53" s="1"/>
  <c r="O775" i="53"/>
  <c r="O783" i="53" s="1"/>
  <c r="P775" i="53"/>
  <c r="P783" i="53" s="1"/>
  <c r="Q775" i="53"/>
  <c r="S775" i="53"/>
  <c r="A776" i="53"/>
  <c r="A777" i="53"/>
  <c r="A778" i="53"/>
  <c r="S778" i="53"/>
  <c r="T778" i="53"/>
  <c r="U778" i="53"/>
  <c r="A779" i="53"/>
  <c r="S779" i="53"/>
  <c r="T779" i="53"/>
  <c r="U779" i="53"/>
  <c r="A780" i="53"/>
  <c r="F780" i="53"/>
  <c r="F792" i="53" s="1"/>
  <c r="G780" i="53"/>
  <c r="G792" i="53" s="1"/>
  <c r="H780" i="53"/>
  <c r="H792" i="53" s="1"/>
  <c r="I780" i="53"/>
  <c r="J780" i="53"/>
  <c r="K780" i="53"/>
  <c r="K792" i="53" s="1"/>
  <c r="L780" i="53"/>
  <c r="L792" i="53" s="1"/>
  <c r="M780" i="53"/>
  <c r="M792" i="53" s="1"/>
  <c r="N780" i="53"/>
  <c r="O780" i="53"/>
  <c r="O792" i="53" s="1"/>
  <c r="P780" i="53"/>
  <c r="P792" i="53" s="1"/>
  <c r="Q780" i="53"/>
  <c r="Q792" i="53" s="1"/>
  <c r="A781" i="53"/>
  <c r="A782" i="53"/>
  <c r="A783" i="53"/>
  <c r="Q783" i="53"/>
  <c r="A784" i="53"/>
  <c r="R784" i="53"/>
  <c r="A785" i="53"/>
  <c r="A786" i="53"/>
  <c r="A787" i="53"/>
  <c r="S787" i="53"/>
  <c r="T787" i="53"/>
  <c r="U787" i="53"/>
  <c r="A788" i="53"/>
  <c r="S788" i="53"/>
  <c r="T788" i="53"/>
  <c r="U788" i="53"/>
  <c r="A789" i="53"/>
  <c r="A790" i="53"/>
  <c r="A791" i="53"/>
  <c r="A792" i="53"/>
  <c r="A793" i="53"/>
  <c r="C793" i="53"/>
  <c r="A794" i="53"/>
  <c r="A795" i="53"/>
  <c r="A796" i="53"/>
  <c r="A797" i="53"/>
  <c r="A798" i="53"/>
  <c r="A799" i="53"/>
  <c r="S799" i="53"/>
  <c r="T799" i="53"/>
  <c r="U799" i="53"/>
  <c r="A800" i="53"/>
  <c r="S800" i="53"/>
  <c r="S801" i="53" s="1"/>
  <c r="T800" i="53"/>
  <c r="U800" i="53"/>
  <c r="A801" i="53"/>
  <c r="F801" i="53"/>
  <c r="F809" i="53" s="1"/>
  <c r="G801" i="53"/>
  <c r="G809" i="53" s="1"/>
  <c r="H801" i="53"/>
  <c r="H809" i="53" s="1"/>
  <c r="I801" i="53"/>
  <c r="J801" i="53"/>
  <c r="K801" i="53"/>
  <c r="K809" i="53" s="1"/>
  <c r="L801" i="53"/>
  <c r="L809" i="53" s="1"/>
  <c r="M801" i="53"/>
  <c r="N801" i="53"/>
  <c r="N809" i="53" s="1"/>
  <c r="O801" i="53"/>
  <c r="O809" i="53" s="1"/>
  <c r="P801" i="53"/>
  <c r="P809" i="53" s="1"/>
  <c r="Q801" i="53"/>
  <c r="A802" i="53"/>
  <c r="A803" i="53"/>
  <c r="A804" i="53"/>
  <c r="S804" i="53"/>
  <c r="T804" i="53"/>
  <c r="U804" i="53"/>
  <c r="A805" i="53"/>
  <c r="S805" i="53"/>
  <c r="T805" i="53"/>
  <c r="U805" i="53"/>
  <c r="A806" i="53"/>
  <c r="F806" i="53"/>
  <c r="F818" i="53" s="1"/>
  <c r="G806" i="53"/>
  <c r="H806" i="53"/>
  <c r="H818" i="53" s="1"/>
  <c r="I806" i="53"/>
  <c r="I818" i="53" s="1"/>
  <c r="J806" i="53"/>
  <c r="J818" i="53" s="1"/>
  <c r="K806" i="53"/>
  <c r="K818" i="53" s="1"/>
  <c r="L806" i="53"/>
  <c r="L818" i="53" s="1"/>
  <c r="M806" i="53"/>
  <c r="M818" i="53" s="1"/>
  <c r="N806" i="53"/>
  <c r="N818" i="53" s="1"/>
  <c r="O806" i="53"/>
  <c r="O818" i="53" s="1"/>
  <c r="P806" i="53"/>
  <c r="P818" i="53" s="1"/>
  <c r="Q806" i="53"/>
  <c r="A807" i="53"/>
  <c r="A808" i="53"/>
  <c r="A809" i="53"/>
  <c r="A810" i="53"/>
  <c r="R810" i="53"/>
  <c r="A811" i="53"/>
  <c r="A812" i="53"/>
  <c r="A813" i="53"/>
  <c r="S813" i="53"/>
  <c r="T813" i="53"/>
  <c r="U813" i="53"/>
  <c r="A814" i="53"/>
  <c r="S814" i="53"/>
  <c r="T814" i="53"/>
  <c r="U814" i="53"/>
  <c r="A815" i="53"/>
  <c r="A816" i="53"/>
  <c r="A817" i="53"/>
  <c r="A818" i="53"/>
  <c r="A819" i="53"/>
  <c r="C819" i="53"/>
  <c r="A820" i="53"/>
  <c r="A821" i="53"/>
  <c r="A822" i="53"/>
  <c r="A823" i="53"/>
  <c r="A824" i="53"/>
  <c r="A825" i="53"/>
  <c r="S825" i="53"/>
  <c r="T825" i="53"/>
  <c r="U825" i="53"/>
  <c r="A826" i="53"/>
  <c r="S826" i="53"/>
  <c r="T826" i="53"/>
  <c r="T827" i="53" s="1"/>
  <c r="U826" i="53"/>
  <c r="U827" i="53" s="1"/>
  <c r="A827" i="53"/>
  <c r="F827" i="53"/>
  <c r="G827" i="53"/>
  <c r="G835" i="53" s="1"/>
  <c r="H827" i="53"/>
  <c r="I827" i="53"/>
  <c r="I835" i="53" s="1"/>
  <c r="J827" i="53"/>
  <c r="K827" i="53"/>
  <c r="K835" i="53" s="1"/>
  <c r="L827" i="53"/>
  <c r="L835" i="53" s="1"/>
  <c r="M827" i="53"/>
  <c r="M835" i="53" s="1"/>
  <c r="N827" i="53"/>
  <c r="O827" i="53"/>
  <c r="O835" i="53" s="1"/>
  <c r="P827" i="53"/>
  <c r="Q827" i="53"/>
  <c r="Q835" i="53" s="1"/>
  <c r="S827" i="53"/>
  <c r="A828" i="53"/>
  <c r="A829" i="53"/>
  <c r="A830" i="53"/>
  <c r="S830" i="53"/>
  <c r="T830" i="53"/>
  <c r="U830" i="53"/>
  <c r="A831" i="53"/>
  <c r="S831" i="53"/>
  <c r="T831" i="53"/>
  <c r="U831" i="53"/>
  <c r="A832" i="53"/>
  <c r="F832" i="53"/>
  <c r="F844" i="53" s="1"/>
  <c r="G832" i="53"/>
  <c r="G844" i="53" s="1"/>
  <c r="H832" i="53"/>
  <c r="H844" i="53" s="1"/>
  <c r="I832" i="53"/>
  <c r="I844" i="53" s="1"/>
  <c r="J832" i="53"/>
  <c r="K832" i="53"/>
  <c r="K844" i="53" s="1"/>
  <c r="L832" i="53"/>
  <c r="L844" i="53" s="1"/>
  <c r="M832" i="53"/>
  <c r="M844" i="53" s="1"/>
  <c r="N832" i="53"/>
  <c r="O832" i="53"/>
  <c r="O844" i="53" s="1"/>
  <c r="P832" i="53"/>
  <c r="P844" i="53" s="1"/>
  <c r="Q832" i="53"/>
  <c r="Q844" i="53" s="1"/>
  <c r="A833" i="53"/>
  <c r="A834" i="53"/>
  <c r="A835" i="53"/>
  <c r="A836" i="53"/>
  <c r="R836" i="53"/>
  <c r="A837" i="53"/>
  <c r="A838" i="53"/>
  <c r="A839" i="53"/>
  <c r="S839" i="53"/>
  <c r="T839" i="53"/>
  <c r="U839" i="53"/>
  <c r="A840" i="53"/>
  <c r="S840" i="53"/>
  <c r="T840" i="53"/>
  <c r="U840" i="53"/>
  <c r="A841" i="53"/>
  <c r="A842" i="53"/>
  <c r="A843" i="53"/>
  <c r="A844" i="53"/>
  <c r="C664" i="53" l="1"/>
  <c r="C665" i="53" s="1"/>
  <c r="H628" i="53"/>
  <c r="U749" i="53"/>
  <c r="U593" i="53"/>
  <c r="I368" i="53"/>
  <c r="M576" i="53"/>
  <c r="B455" i="53"/>
  <c r="B429" i="53"/>
  <c r="B39" i="53"/>
  <c r="B13" i="53"/>
  <c r="U697" i="53"/>
  <c r="P576" i="53"/>
  <c r="L576" i="53"/>
  <c r="U567" i="53"/>
  <c r="B325" i="53"/>
  <c r="L212" i="53"/>
  <c r="J212" i="53"/>
  <c r="I182" i="53"/>
  <c r="I194" i="53" s="1"/>
  <c r="T151" i="53"/>
  <c r="K82" i="53"/>
  <c r="G732" i="53"/>
  <c r="B611" i="53"/>
  <c r="F602" i="53"/>
  <c r="F603" i="53" s="1"/>
  <c r="F604" i="53" s="1"/>
  <c r="S601" i="53"/>
  <c r="U411" i="53"/>
  <c r="U419" i="53" s="1"/>
  <c r="H324" i="53"/>
  <c r="I264" i="53"/>
  <c r="U229" i="53"/>
  <c r="L186" i="53"/>
  <c r="M186" i="53"/>
  <c r="O82" i="53"/>
  <c r="T749" i="53"/>
  <c r="L575" i="53"/>
  <c r="I572" i="53"/>
  <c r="I584" i="53" s="1"/>
  <c r="O576" i="53"/>
  <c r="P498" i="53"/>
  <c r="J480" i="53"/>
  <c r="U203" i="53"/>
  <c r="U211" i="53" s="1"/>
  <c r="J524" i="53"/>
  <c r="S515" i="53"/>
  <c r="S523" i="53" s="1"/>
  <c r="O238" i="53"/>
  <c r="C170" i="53"/>
  <c r="P732" i="53"/>
  <c r="L680" i="53"/>
  <c r="U73" i="53"/>
  <c r="U81" i="53" s="1"/>
  <c r="G836" i="53"/>
  <c r="P836" i="53"/>
  <c r="H836" i="53"/>
  <c r="P264" i="53"/>
  <c r="L264" i="53"/>
  <c r="L836" i="53"/>
  <c r="H784" i="53"/>
  <c r="L394" i="53"/>
  <c r="H229" i="53"/>
  <c r="M185" i="53"/>
  <c r="G156" i="53"/>
  <c r="G168" i="53" s="1"/>
  <c r="M108" i="53"/>
  <c r="P835" i="53"/>
  <c r="U806" i="53"/>
  <c r="P784" i="53"/>
  <c r="H732" i="53"/>
  <c r="P731" i="53"/>
  <c r="B716" i="53"/>
  <c r="T714" i="53"/>
  <c r="L628" i="53"/>
  <c r="C561" i="53"/>
  <c r="B561" i="53" s="1"/>
  <c r="S558" i="53"/>
  <c r="B508" i="53"/>
  <c r="K472" i="53"/>
  <c r="P394" i="53"/>
  <c r="B326" i="53"/>
  <c r="N298" i="53"/>
  <c r="U298" i="53" s="1"/>
  <c r="J290" i="53"/>
  <c r="H264" i="53"/>
  <c r="B247" i="53"/>
  <c r="K238" i="53"/>
  <c r="T229" i="53"/>
  <c r="P186" i="53"/>
  <c r="U177" i="53"/>
  <c r="U185" i="53" s="1"/>
  <c r="I156" i="53"/>
  <c r="I168" i="53" s="1"/>
  <c r="F151" i="53"/>
  <c r="F159" i="53" s="1"/>
  <c r="H680" i="53"/>
  <c r="H835" i="53"/>
  <c r="Q818" i="53"/>
  <c r="Q810" i="53"/>
  <c r="I810" i="53"/>
  <c r="T697" i="53"/>
  <c r="T705" i="53" s="1"/>
  <c r="H679" i="53"/>
  <c r="F420" i="53"/>
  <c r="F421" i="53" s="1"/>
  <c r="O420" i="53"/>
  <c r="K342" i="53"/>
  <c r="Q316" i="53"/>
  <c r="Q108" i="53"/>
  <c r="I108" i="53"/>
  <c r="L679" i="53"/>
  <c r="C613" i="53"/>
  <c r="P575" i="53"/>
  <c r="Q550" i="53"/>
  <c r="N524" i="53"/>
  <c r="H498" i="53"/>
  <c r="Q498" i="53"/>
  <c r="I498" i="53"/>
  <c r="P446" i="53"/>
  <c r="H394" i="53"/>
  <c r="Q368" i="53"/>
  <c r="M368" i="53"/>
  <c r="P263" i="53"/>
  <c r="T246" i="53"/>
  <c r="F14" i="53"/>
  <c r="K212" i="53"/>
  <c r="G212" i="53"/>
  <c r="U151" i="53"/>
  <c r="G151" i="53"/>
  <c r="G159" i="53" s="1"/>
  <c r="I107" i="53"/>
  <c r="T90" i="53"/>
  <c r="O836" i="53"/>
  <c r="O784" i="53"/>
  <c r="C768" i="53"/>
  <c r="B664" i="53"/>
  <c r="P628" i="53"/>
  <c r="K602" i="53"/>
  <c r="H572" i="53"/>
  <c r="H584" i="53" s="1"/>
  <c r="C562" i="53"/>
  <c r="M558" i="53"/>
  <c r="M38" i="53" s="1"/>
  <c r="L498" i="53"/>
  <c r="Q446" i="53"/>
  <c r="B377" i="53"/>
  <c r="M367" i="53"/>
  <c r="B351" i="53"/>
  <c r="O342" i="53"/>
  <c r="P316" i="53"/>
  <c r="L316" i="53"/>
  <c r="O290" i="53"/>
  <c r="Q107" i="53"/>
  <c r="G82" i="53"/>
  <c r="C66" i="53"/>
  <c r="C510" i="53"/>
  <c r="C511" i="53" s="1"/>
  <c r="B509" i="53"/>
  <c r="B819" i="53"/>
  <c r="C820" i="53"/>
  <c r="O679" i="53"/>
  <c r="O680" i="53"/>
  <c r="J653" i="53"/>
  <c r="J654" i="53"/>
  <c r="O524" i="53"/>
  <c r="O532" i="53"/>
  <c r="F523" i="53"/>
  <c r="F524" i="53"/>
  <c r="F525" i="53" s="1"/>
  <c r="K420" i="53"/>
  <c r="K419" i="53"/>
  <c r="G419" i="53"/>
  <c r="G420" i="53"/>
  <c r="B403" i="53"/>
  <c r="C404" i="53"/>
  <c r="B404" i="53" s="1"/>
  <c r="L367" i="53"/>
  <c r="L368" i="53"/>
  <c r="K784" i="53"/>
  <c r="K783" i="53"/>
  <c r="P549" i="53"/>
  <c r="P550" i="53"/>
  <c r="M497" i="53"/>
  <c r="M498" i="53"/>
  <c r="F422" i="53"/>
  <c r="C300" i="53"/>
  <c r="C301" i="53" s="1"/>
  <c r="B299" i="53"/>
  <c r="G234" i="53"/>
  <c r="G246" i="53" s="1"/>
  <c r="S233" i="53"/>
  <c r="N238" i="53"/>
  <c r="N237" i="53"/>
  <c r="J238" i="53"/>
  <c r="J237" i="53"/>
  <c r="C171" i="53"/>
  <c r="B171" i="53" s="1"/>
  <c r="B170" i="53"/>
  <c r="F142" i="53"/>
  <c r="F134" i="53"/>
  <c r="F135" i="53" s="1"/>
  <c r="M809" i="53"/>
  <c r="M810" i="53"/>
  <c r="F757" i="53"/>
  <c r="F758" i="53"/>
  <c r="F759" i="53" s="1"/>
  <c r="F760" i="53" s="1"/>
  <c r="N211" i="53"/>
  <c r="N212" i="53"/>
  <c r="F211" i="53"/>
  <c r="F212" i="53"/>
  <c r="F213" i="53" s="1"/>
  <c r="F214" i="53" s="1"/>
  <c r="H116" i="53"/>
  <c r="S116" i="53" s="1"/>
  <c r="S104" i="53"/>
  <c r="P107" i="53"/>
  <c r="P108" i="53"/>
  <c r="H107" i="53"/>
  <c r="H108" i="53"/>
  <c r="J810" i="53"/>
  <c r="J809" i="53"/>
  <c r="L731" i="53"/>
  <c r="L732" i="53"/>
  <c r="U650" i="53"/>
  <c r="Q662" i="53"/>
  <c r="U662" i="53" s="1"/>
  <c r="I628" i="53"/>
  <c r="I627" i="53"/>
  <c r="Q602" i="53"/>
  <c r="Q601" i="53"/>
  <c r="N419" i="53"/>
  <c r="N420" i="53"/>
  <c r="T364" i="53"/>
  <c r="L376" i="53"/>
  <c r="Q263" i="53"/>
  <c r="Q264" i="53"/>
  <c r="G229" i="53"/>
  <c r="G237" i="53" s="1"/>
  <c r="S228" i="53"/>
  <c r="B195" i="53"/>
  <c r="C196" i="53"/>
  <c r="B196" i="53" s="1"/>
  <c r="B143" i="53"/>
  <c r="C144" i="53"/>
  <c r="B144" i="53" s="1"/>
  <c r="S783" i="53"/>
  <c r="G680" i="53"/>
  <c r="N654" i="53"/>
  <c r="F654" i="53"/>
  <c r="F655" i="53" s="1"/>
  <c r="F656" i="53" s="1"/>
  <c r="T541" i="53"/>
  <c r="T549" i="53" s="1"/>
  <c r="U359" i="53"/>
  <c r="U367" i="53" s="1"/>
  <c r="G524" i="53"/>
  <c r="O419" i="53"/>
  <c r="T307" i="53"/>
  <c r="T315" i="53" s="1"/>
  <c r="G784" i="53"/>
  <c r="O732" i="53"/>
  <c r="K732" i="53"/>
  <c r="G679" i="53"/>
  <c r="J602" i="53"/>
  <c r="H550" i="53"/>
  <c r="I497" i="53"/>
  <c r="T480" i="53"/>
  <c r="U463" i="53"/>
  <c r="U471" i="53" s="1"/>
  <c r="U281" i="53"/>
  <c r="U289" i="53" s="1"/>
  <c r="S211" i="53"/>
  <c r="U159" i="53"/>
  <c r="N134" i="53"/>
  <c r="S835" i="53"/>
  <c r="N758" i="53"/>
  <c r="T766" i="53"/>
  <c r="N706" i="53"/>
  <c r="J706" i="53"/>
  <c r="F706" i="53"/>
  <c r="F707" i="53" s="1"/>
  <c r="F708" i="53" s="1"/>
  <c r="F653" i="53"/>
  <c r="I602" i="53"/>
  <c r="S570" i="53"/>
  <c r="I550" i="53"/>
  <c r="K524" i="53"/>
  <c r="J523" i="53"/>
  <c r="T532" i="53"/>
  <c r="T428" i="53"/>
  <c r="J420" i="53"/>
  <c r="G342" i="53"/>
  <c r="L108" i="53"/>
  <c r="S338" i="53"/>
  <c r="T177" i="53"/>
  <c r="T185" i="53" s="1"/>
  <c r="S175" i="53"/>
  <c r="H156" i="53"/>
  <c r="H168" i="53" s="1"/>
  <c r="Q160" i="53"/>
  <c r="H151" i="53"/>
  <c r="H159" i="53" s="1"/>
  <c r="N82" i="53"/>
  <c r="F82" i="53"/>
  <c r="F83" i="53" s="1"/>
  <c r="T52" i="53"/>
  <c r="H56" i="53"/>
  <c r="U598" i="53"/>
  <c r="S566" i="53"/>
  <c r="T567" i="53"/>
  <c r="T575" i="53" s="1"/>
  <c r="F567" i="53"/>
  <c r="F575" i="53" s="1"/>
  <c r="U480" i="53"/>
  <c r="N472" i="53"/>
  <c r="F472" i="53"/>
  <c r="F473" i="53" s="1"/>
  <c r="S442" i="53"/>
  <c r="Q367" i="53"/>
  <c r="F368" i="53"/>
  <c r="F369" i="53" s="1"/>
  <c r="F370" i="53" s="1"/>
  <c r="G341" i="53"/>
  <c r="U333" i="53"/>
  <c r="U341" i="53" s="1"/>
  <c r="U324" i="53"/>
  <c r="P315" i="53"/>
  <c r="S312" i="53"/>
  <c r="F290" i="53"/>
  <c r="F291" i="53" s="1"/>
  <c r="F292" i="53" s="1"/>
  <c r="O212" i="53"/>
  <c r="T182" i="53"/>
  <c r="J134" i="53"/>
  <c r="O134" i="53"/>
  <c r="N81" i="53"/>
  <c r="I56" i="53"/>
  <c r="L784" i="53"/>
  <c r="U757" i="53"/>
  <c r="M758" i="53"/>
  <c r="S731" i="53"/>
  <c r="U705" i="53"/>
  <c r="Q706" i="53"/>
  <c r="M706" i="53"/>
  <c r="I706" i="53"/>
  <c r="P680" i="53"/>
  <c r="O602" i="53"/>
  <c r="H567" i="53"/>
  <c r="H575" i="53" s="1"/>
  <c r="G19" i="53"/>
  <c r="P524" i="53"/>
  <c r="L524" i="53"/>
  <c r="H524" i="53"/>
  <c r="N471" i="53"/>
  <c r="O472" i="53"/>
  <c r="G472" i="53"/>
  <c r="G290" i="53"/>
  <c r="K290" i="53"/>
  <c r="F234" i="53"/>
  <c r="F246" i="53" s="1"/>
  <c r="F229" i="53"/>
  <c r="F237" i="53" s="1"/>
  <c r="I229" i="53"/>
  <c r="I237" i="53" s="1"/>
  <c r="P212" i="53"/>
  <c r="S180" i="53"/>
  <c r="I177" i="53"/>
  <c r="I185" i="53" s="1"/>
  <c r="J160" i="53"/>
  <c r="U125" i="53"/>
  <c r="U133" i="53" s="1"/>
  <c r="L64" i="53"/>
  <c r="M56" i="53"/>
  <c r="I55" i="53"/>
  <c r="F84" i="53"/>
  <c r="U602" i="53"/>
  <c r="J836" i="53"/>
  <c r="J784" i="53"/>
  <c r="N732" i="53"/>
  <c r="F732" i="53"/>
  <c r="F733" i="53" s="1"/>
  <c r="F734" i="53" s="1"/>
  <c r="Q628" i="53"/>
  <c r="N498" i="53"/>
  <c r="J498" i="53"/>
  <c r="F498" i="53"/>
  <c r="F499" i="53" s="1"/>
  <c r="F500" i="53" s="1"/>
  <c r="M472" i="53"/>
  <c r="U445" i="53"/>
  <c r="S419" i="53"/>
  <c r="P342" i="53"/>
  <c r="S99" i="53"/>
  <c r="T835" i="53"/>
  <c r="N810" i="53"/>
  <c r="I758" i="53"/>
  <c r="M757" i="53"/>
  <c r="J680" i="53"/>
  <c r="F680" i="53"/>
  <c r="F681" i="53" s="1"/>
  <c r="S653" i="53"/>
  <c r="T624" i="53"/>
  <c r="N628" i="53"/>
  <c r="F628" i="53"/>
  <c r="F629" i="53" s="1"/>
  <c r="F630" i="53" s="1"/>
  <c r="U549" i="53"/>
  <c r="T489" i="53"/>
  <c r="T497" i="53" s="1"/>
  <c r="N394" i="53"/>
  <c r="J394" i="53"/>
  <c r="F394" i="53"/>
  <c r="F395" i="53" s="1"/>
  <c r="H342" i="53"/>
  <c r="U312" i="53"/>
  <c r="U316" i="53" s="1"/>
  <c r="L290" i="53"/>
  <c r="T260" i="53"/>
  <c r="Q159" i="53"/>
  <c r="F136" i="53"/>
  <c r="G134" i="53"/>
  <c r="K836" i="53"/>
  <c r="Q809" i="53"/>
  <c r="I809" i="53"/>
  <c r="P810" i="53"/>
  <c r="L810" i="53"/>
  <c r="H810" i="53"/>
  <c r="U801" i="53"/>
  <c r="J783" i="53"/>
  <c r="T757" i="53"/>
  <c r="P758" i="53"/>
  <c r="L758" i="53"/>
  <c r="H758" i="53"/>
  <c r="N731" i="53"/>
  <c r="F731" i="53"/>
  <c r="P706" i="53"/>
  <c r="L706" i="53"/>
  <c r="H706" i="53"/>
  <c r="Q654" i="53"/>
  <c r="I654" i="53"/>
  <c r="N653" i="53"/>
  <c r="U627" i="53"/>
  <c r="N602" i="53"/>
  <c r="F601" i="53"/>
  <c r="T610" i="53"/>
  <c r="S598" i="53"/>
  <c r="S602" i="53" s="1"/>
  <c r="K576" i="53"/>
  <c r="O575" i="53"/>
  <c r="G572" i="53"/>
  <c r="G584" i="53" s="1"/>
  <c r="L550" i="53"/>
  <c r="S546" i="53"/>
  <c r="U546" i="53"/>
  <c r="U550" i="53" s="1"/>
  <c r="T546" i="53"/>
  <c r="S541" i="53"/>
  <c r="B533" i="53"/>
  <c r="B481" i="53"/>
  <c r="M471" i="53"/>
  <c r="P472" i="53"/>
  <c r="L472" i="53"/>
  <c r="H472" i="53"/>
  <c r="C457" i="53"/>
  <c r="M446" i="53"/>
  <c r="J419" i="53"/>
  <c r="J393" i="53"/>
  <c r="L342" i="53"/>
  <c r="T341" i="53"/>
  <c r="B327" i="53"/>
  <c r="K289" i="53"/>
  <c r="S289" i="53"/>
  <c r="C274" i="53"/>
  <c r="U263" i="53"/>
  <c r="L194" i="53"/>
  <c r="Q186" i="53"/>
  <c r="F182" i="53"/>
  <c r="F194" i="53" s="1"/>
  <c r="N186" i="53"/>
  <c r="J186" i="53"/>
  <c r="K134" i="53"/>
  <c r="O133" i="53"/>
  <c r="P82" i="53"/>
  <c r="L82" i="53"/>
  <c r="H82" i="53"/>
  <c r="L56" i="53"/>
  <c r="H55" i="53"/>
  <c r="T47" i="53"/>
  <c r="T55" i="53" s="1"/>
  <c r="N836" i="53"/>
  <c r="F836" i="53"/>
  <c r="F837" i="53" s="1"/>
  <c r="G837" i="53" s="1"/>
  <c r="N784" i="53"/>
  <c r="F784" i="53"/>
  <c r="F785" i="53" s="1"/>
  <c r="J732" i="53"/>
  <c r="M628" i="53"/>
  <c r="U515" i="53"/>
  <c r="U523" i="53" s="1"/>
  <c r="Q472" i="53"/>
  <c r="I472" i="53"/>
  <c r="S359" i="53"/>
  <c r="S367" i="53" s="1"/>
  <c r="T298" i="53"/>
  <c r="F177" i="53"/>
  <c r="F185" i="53" s="1"/>
  <c r="F33" i="53"/>
  <c r="U55" i="53"/>
  <c r="F810" i="53"/>
  <c r="F811" i="53" s="1"/>
  <c r="Q758" i="53"/>
  <c r="N680" i="53"/>
  <c r="M654" i="53"/>
  <c r="J628" i="53"/>
  <c r="H454" i="53"/>
  <c r="S454" i="53" s="1"/>
  <c r="S390" i="53"/>
  <c r="S394" i="53" s="1"/>
  <c r="T359" i="53"/>
  <c r="T367" i="53" s="1"/>
  <c r="P341" i="53"/>
  <c r="I324" i="53"/>
  <c r="S307" i="53"/>
  <c r="S315" i="53" s="1"/>
  <c r="P290" i="53"/>
  <c r="H290" i="53"/>
  <c r="F238" i="53"/>
  <c r="F239" i="53" s="1"/>
  <c r="G177" i="53"/>
  <c r="G185" i="53" s="1"/>
  <c r="M160" i="53"/>
  <c r="S155" i="53"/>
  <c r="T142" i="53"/>
  <c r="S81" i="53"/>
  <c r="P56" i="53"/>
  <c r="T801" i="53"/>
  <c r="T809" i="53" s="1"/>
  <c r="J758" i="53"/>
  <c r="T754" i="53"/>
  <c r="T645" i="53"/>
  <c r="T653" i="53" s="1"/>
  <c r="T619" i="53"/>
  <c r="T627" i="53" s="1"/>
  <c r="U610" i="53"/>
  <c r="M602" i="53"/>
  <c r="T598" i="53"/>
  <c r="T602" i="53" s="1"/>
  <c r="U601" i="53"/>
  <c r="F572" i="53"/>
  <c r="F584" i="53" s="1"/>
  <c r="Q576" i="53"/>
  <c r="G567" i="53"/>
  <c r="U558" i="53"/>
  <c r="P523" i="53"/>
  <c r="L523" i="53"/>
  <c r="H523" i="53"/>
  <c r="U497" i="53"/>
  <c r="L446" i="53"/>
  <c r="T454" i="53"/>
  <c r="S437" i="53"/>
  <c r="S445" i="53" s="1"/>
  <c r="P420" i="53"/>
  <c r="L420" i="53"/>
  <c r="H420" i="53"/>
  <c r="N393" i="53"/>
  <c r="P368" i="53"/>
  <c r="H368" i="53"/>
  <c r="H350" i="53"/>
  <c r="S350" i="53" s="1"/>
  <c r="S333" i="53"/>
  <c r="M316" i="53"/>
  <c r="M264" i="53"/>
  <c r="T255" i="53"/>
  <c r="T263" i="53" s="1"/>
  <c r="N160" i="53"/>
  <c r="G25" i="53"/>
  <c r="T159" i="53"/>
  <c r="Q134" i="53"/>
  <c r="M134" i="53"/>
  <c r="I134" i="53"/>
  <c r="C118" i="53"/>
  <c r="Q56" i="53"/>
  <c r="U24" i="53"/>
  <c r="D20" i="46" s="1"/>
  <c r="U19" i="53"/>
  <c r="U809" i="53"/>
  <c r="B793" i="53"/>
  <c r="C794" i="53"/>
  <c r="T783" i="53"/>
  <c r="O714" i="53"/>
  <c r="U714" i="53" s="1"/>
  <c r="U702" i="53"/>
  <c r="U706" i="53" s="1"/>
  <c r="G714" i="53"/>
  <c r="S714" i="53" s="1"/>
  <c r="S702" i="53"/>
  <c r="S706" i="53" s="1"/>
  <c r="I688" i="53"/>
  <c r="S688" i="53" s="1"/>
  <c r="S676" i="53"/>
  <c r="S680" i="53" s="1"/>
  <c r="B637" i="53"/>
  <c r="C638" i="53"/>
  <c r="B534" i="53"/>
  <c r="C535" i="53"/>
  <c r="S471" i="53"/>
  <c r="G446" i="53"/>
  <c r="G445" i="53"/>
  <c r="U835" i="53"/>
  <c r="I740" i="53"/>
  <c r="S740" i="53" s="1"/>
  <c r="S728" i="53"/>
  <c r="S732" i="53" s="1"/>
  <c r="K550" i="53"/>
  <c r="K549" i="53"/>
  <c r="S232" i="53"/>
  <c r="H24" i="53"/>
  <c r="H234" i="53"/>
  <c r="H246" i="53" s="1"/>
  <c r="T832" i="53"/>
  <c r="T836" i="53" s="1"/>
  <c r="J844" i="53"/>
  <c r="T844" i="53" s="1"/>
  <c r="B689" i="53"/>
  <c r="C690" i="53"/>
  <c r="T679" i="53"/>
  <c r="B665" i="53"/>
  <c r="C666" i="53"/>
  <c r="T650" i="53"/>
  <c r="K662" i="53"/>
  <c r="T662" i="53" s="1"/>
  <c r="S650" i="53"/>
  <c r="S654" i="53" s="1"/>
  <c r="G662" i="53"/>
  <c r="S662" i="53" s="1"/>
  <c r="K636" i="53"/>
  <c r="T636" i="53" s="1"/>
  <c r="K628" i="53"/>
  <c r="G628" i="53"/>
  <c r="S624" i="53"/>
  <c r="S628" i="53" s="1"/>
  <c r="S565" i="53"/>
  <c r="I567" i="53"/>
  <c r="Q532" i="53"/>
  <c r="U520" i="53"/>
  <c r="Q393" i="53"/>
  <c r="Q394" i="53"/>
  <c r="M393" i="53"/>
  <c r="M394" i="53"/>
  <c r="I393" i="53"/>
  <c r="I394" i="53"/>
  <c r="G376" i="53"/>
  <c r="S376" i="53" s="1"/>
  <c r="S364" i="53"/>
  <c r="O368" i="53"/>
  <c r="O367" i="53"/>
  <c r="K368" i="53"/>
  <c r="K367" i="53"/>
  <c r="G368" i="53"/>
  <c r="G367" i="53"/>
  <c r="Q212" i="53"/>
  <c r="Q211" i="53"/>
  <c r="M212" i="53"/>
  <c r="M211" i="53"/>
  <c r="I212" i="53"/>
  <c r="I211" i="53"/>
  <c r="O706" i="53"/>
  <c r="K706" i="53"/>
  <c r="T676" i="53"/>
  <c r="T680" i="53" s="1"/>
  <c r="Q680" i="53"/>
  <c r="I680" i="53"/>
  <c r="F24" i="53"/>
  <c r="J835" i="53"/>
  <c r="S832" i="53"/>
  <c r="S836" i="53" s="1"/>
  <c r="O758" i="53"/>
  <c r="K758" i="53"/>
  <c r="G758" i="53"/>
  <c r="G759" i="53" s="1"/>
  <c r="U728" i="53"/>
  <c r="U732" i="53" s="1"/>
  <c r="T728" i="53"/>
  <c r="T732" i="53" s="1"/>
  <c r="Q732" i="53"/>
  <c r="M732" i="53"/>
  <c r="I732" i="53"/>
  <c r="K654" i="53"/>
  <c r="H237" i="53"/>
  <c r="G818" i="53"/>
  <c r="S818" i="53" s="1"/>
  <c r="S806" i="53"/>
  <c r="S810" i="53" s="1"/>
  <c r="U731" i="53"/>
  <c r="S705" i="53"/>
  <c r="O654" i="53"/>
  <c r="O653" i="53"/>
  <c r="G653" i="53"/>
  <c r="G654" i="53"/>
  <c r="G506" i="53"/>
  <c r="S494" i="53"/>
  <c r="S498" i="53" s="1"/>
  <c r="O446" i="53"/>
  <c r="O445" i="53"/>
  <c r="K446" i="53"/>
  <c r="K445" i="53"/>
  <c r="U338" i="53"/>
  <c r="U342" i="53" s="1"/>
  <c r="N342" i="53"/>
  <c r="T338" i="53"/>
  <c r="T342" i="53" s="1"/>
  <c r="J350" i="53"/>
  <c r="T350" i="53" s="1"/>
  <c r="S181" i="53"/>
  <c r="H182" i="53"/>
  <c r="H194" i="53" s="1"/>
  <c r="S809" i="53"/>
  <c r="U783" i="53"/>
  <c r="O766" i="53"/>
  <c r="U766" i="53" s="1"/>
  <c r="U754" i="53"/>
  <c r="U758" i="53" s="1"/>
  <c r="G766" i="53"/>
  <c r="S766" i="53" s="1"/>
  <c r="S754" i="53"/>
  <c r="S758" i="53" s="1"/>
  <c r="S757" i="53"/>
  <c r="O550" i="53"/>
  <c r="O549" i="53"/>
  <c r="G550" i="53"/>
  <c r="G549" i="53"/>
  <c r="Q428" i="53"/>
  <c r="U428" i="53" s="1"/>
  <c r="U416" i="53"/>
  <c r="U832" i="53"/>
  <c r="U836" i="53" s="1"/>
  <c r="N844" i="53"/>
  <c r="U844" i="53" s="1"/>
  <c r="I792" i="53"/>
  <c r="S792" i="53" s="1"/>
  <c r="S780" i="53"/>
  <c r="S784" i="53" s="1"/>
  <c r="B741" i="53"/>
  <c r="C742" i="53"/>
  <c r="T731" i="53"/>
  <c r="B717" i="53"/>
  <c r="C718" i="53"/>
  <c r="U679" i="53"/>
  <c r="U653" i="53"/>
  <c r="U654" i="53"/>
  <c r="B613" i="53"/>
  <c r="C614" i="53"/>
  <c r="T601" i="53"/>
  <c r="U575" i="53"/>
  <c r="T445" i="53"/>
  <c r="B430" i="53"/>
  <c r="C431" i="53"/>
  <c r="F838" i="53"/>
  <c r="T818" i="53"/>
  <c r="G706" i="53"/>
  <c r="U676" i="53"/>
  <c r="U680" i="53" s="1"/>
  <c r="M680" i="53"/>
  <c r="N835" i="53"/>
  <c r="F835" i="53"/>
  <c r="S844" i="53"/>
  <c r="Q836" i="53"/>
  <c r="M836" i="53"/>
  <c r="I836" i="53"/>
  <c r="U818" i="53"/>
  <c r="T806" i="53"/>
  <c r="O810" i="53"/>
  <c r="K810" i="53"/>
  <c r="G810" i="53"/>
  <c r="U780" i="53"/>
  <c r="U784" i="53" s="1"/>
  <c r="T780" i="53"/>
  <c r="T784" i="53" s="1"/>
  <c r="Q784" i="53"/>
  <c r="M784" i="53"/>
  <c r="I784" i="53"/>
  <c r="T702" i="53"/>
  <c r="O628" i="53"/>
  <c r="T584" i="53"/>
  <c r="T494" i="53"/>
  <c r="N350" i="53"/>
  <c r="U350" i="53" s="1"/>
  <c r="H35" i="53"/>
  <c r="B482" i="53"/>
  <c r="C483" i="53"/>
  <c r="B248" i="53"/>
  <c r="C249" i="53"/>
  <c r="T211" i="53"/>
  <c r="B14" i="53"/>
  <c r="C15" i="53"/>
  <c r="U624" i="53"/>
  <c r="U628" i="53" s="1"/>
  <c r="N636" i="53"/>
  <c r="U636" i="53" s="1"/>
  <c r="S520" i="53"/>
  <c r="S524" i="53" s="1"/>
  <c r="H532" i="53"/>
  <c r="S532" i="53" s="1"/>
  <c r="T523" i="53"/>
  <c r="U494" i="53"/>
  <c r="U498" i="53" s="1"/>
  <c r="N506" i="53"/>
  <c r="U506" i="53" s="1"/>
  <c r="S416" i="53"/>
  <c r="S420" i="53" s="1"/>
  <c r="H428" i="53"/>
  <c r="S428" i="53" s="1"/>
  <c r="T419" i="53"/>
  <c r="O394" i="53"/>
  <c r="O402" i="53"/>
  <c r="K394" i="53"/>
  <c r="K402" i="53"/>
  <c r="T402" i="53" s="1"/>
  <c r="G394" i="53"/>
  <c r="G402" i="53"/>
  <c r="S402" i="53" s="1"/>
  <c r="U364" i="53"/>
  <c r="N368" i="53"/>
  <c r="N376" i="53"/>
  <c r="U376" i="53" s="1"/>
  <c r="J368" i="53"/>
  <c r="J376" i="53"/>
  <c r="T376" i="53" s="1"/>
  <c r="B352" i="53"/>
  <c r="C353" i="53"/>
  <c r="J342" i="53"/>
  <c r="J341" i="53"/>
  <c r="F341" i="53"/>
  <c r="F342" i="53"/>
  <c r="F343" i="53" s="1"/>
  <c r="B328" i="53"/>
  <c r="C329" i="53"/>
  <c r="T312" i="53"/>
  <c r="T316" i="53" s="1"/>
  <c r="J324" i="53"/>
  <c r="T324" i="53" s="1"/>
  <c r="U315" i="53"/>
  <c r="T237" i="53"/>
  <c r="B221" i="53"/>
  <c r="C222" i="53"/>
  <c r="O168" i="53"/>
  <c r="O38" i="53" s="1"/>
  <c r="U156" i="53"/>
  <c r="U160" i="53" s="1"/>
  <c r="K168" i="53"/>
  <c r="K38" i="53" s="1"/>
  <c r="T156" i="53"/>
  <c r="T160" i="53" s="1"/>
  <c r="F156" i="53"/>
  <c r="F25" i="53"/>
  <c r="P142" i="53"/>
  <c r="U142" i="53" s="1"/>
  <c r="U130" i="53"/>
  <c r="S130" i="53"/>
  <c r="S134" i="53" s="1"/>
  <c r="H142" i="53"/>
  <c r="S107" i="53"/>
  <c r="C92" i="53"/>
  <c r="B91" i="53"/>
  <c r="L654" i="53"/>
  <c r="N792" i="53"/>
  <c r="U792" i="53" s="1"/>
  <c r="J792" i="53"/>
  <c r="T792" i="53" s="1"/>
  <c r="N740" i="53"/>
  <c r="U740" i="53" s="1"/>
  <c r="J740" i="53"/>
  <c r="T740" i="53" s="1"/>
  <c r="N688" i="53"/>
  <c r="U688" i="53" s="1"/>
  <c r="J688" i="53"/>
  <c r="T688" i="53" s="1"/>
  <c r="S636" i="53"/>
  <c r="G610" i="53"/>
  <c r="S610" i="53" s="1"/>
  <c r="S571" i="53"/>
  <c r="N550" i="53"/>
  <c r="J550" i="53"/>
  <c r="F550" i="53"/>
  <c r="F551" i="53" s="1"/>
  <c r="Q524" i="53"/>
  <c r="M524" i="53"/>
  <c r="I524" i="53"/>
  <c r="S497" i="53"/>
  <c r="N497" i="53"/>
  <c r="J497" i="53"/>
  <c r="F497" i="53"/>
  <c r="T506" i="53"/>
  <c r="S506" i="53"/>
  <c r="U468" i="53"/>
  <c r="T468" i="53"/>
  <c r="N446" i="53"/>
  <c r="J446" i="53"/>
  <c r="F446" i="53"/>
  <c r="F447" i="53" s="1"/>
  <c r="Q420" i="53"/>
  <c r="M420" i="53"/>
  <c r="I420" i="53"/>
  <c r="S393" i="53"/>
  <c r="T390" i="53"/>
  <c r="T394" i="53" s="1"/>
  <c r="G35" i="53"/>
  <c r="B585" i="53"/>
  <c r="C586" i="53"/>
  <c r="U572" i="53"/>
  <c r="U576" i="53" s="1"/>
  <c r="N584" i="53"/>
  <c r="U584" i="53" s="1"/>
  <c r="S468" i="53"/>
  <c r="S472" i="53" s="1"/>
  <c r="H480" i="53"/>
  <c r="S480" i="53" s="1"/>
  <c r="T472" i="53"/>
  <c r="T471" i="53"/>
  <c r="U442" i="53"/>
  <c r="U446" i="53" s="1"/>
  <c r="N454" i="53"/>
  <c r="U454" i="53" s="1"/>
  <c r="P246" i="53"/>
  <c r="U234" i="53"/>
  <c r="U238" i="53" s="1"/>
  <c r="U237" i="53"/>
  <c r="G182" i="53"/>
  <c r="G194" i="53" s="1"/>
  <c r="U104" i="53"/>
  <c r="U108" i="53" s="1"/>
  <c r="N116" i="53"/>
  <c r="U116" i="53" s="1"/>
  <c r="J116" i="53"/>
  <c r="T116" i="53" s="1"/>
  <c r="T104" i="53"/>
  <c r="T108" i="53" s="1"/>
  <c r="U390" i="53"/>
  <c r="N402" i="53"/>
  <c r="B378" i="53"/>
  <c r="C379" i="53"/>
  <c r="O316" i="53"/>
  <c r="O315" i="53"/>
  <c r="K316" i="53"/>
  <c r="K315" i="53"/>
  <c r="G316" i="53"/>
  <c r="G315" i="53"/>
  <c r="G272" i="53"/>
  <c r="S272" i="53" s="1"/>
  <c r="S260" i="53"/>
  <c r="S264" i="53" s="1"/>
  <c r="S263" i="53"/>
  <c r="N264" i="53"/>
  <c r="N263" i="53"/>
  <c r="J264" i="53"/>
  <c r="J263" i="53"/>
  <c r="F264" i="53"/>
  <c r="F265" i="53" s="1"/>
  <c r="F263" i="53"/>
  <c r="S176" i="53"/>
  <c r="H177" i="53"/>
  <c r="I151" i="53"/>
  <c r="S150" i="53"/>
  <c r="I20" i="53"/>
  <c r="F16" i="53"/>
  <c r="U107" i="53"/>
  <c r="P654" i="53"/>
  <c r="H654" i="53"/>
  <c r="T520" i="53"/>
  <c r="T524" i="53" s="1"/>
  <c r="T416" i="53"/>
  <c r="T420" i="53" s="1"/>
  <c r="H20" i="53"/>
  <c r="H19" i="53"/>
  <c r="P653" i="53"/>
  <c r="L653" i="53"/>
  <c r="H653" i="53"/>
  <c r="G602" i="53"/>
  <c r="G603" i="53" s="1"/>
  <c r="P602" i="53"/>
  <c r="L602" i="53"/>
  <c r="H602" i="53"/>
  <c r="T572" i="53"/>
  <c r="N576" i="53"/>
  <c r="J576" i="53"/>
  <c r="J558" i="53"/>
  <c r="T558" i="53" s="1"/>
  <c r="O498" i="53"/>
  <c r="K498" i="53"/>
  <c r="G498" i="53"/>
  <c r="T442" i="53"/>
  <c r="T446" i="53" s="1"/>
  <c r="F393" i="53"/>
  <c r="U385" i="53"/>
  <c r="P367" i="53"/>
  <c r="U286" i="53"/>
  <c r="T286" i="53"/>
  <c r="U208" i="53"/>
  <c r="U212" i="53" s="1"/>
  <c r="S220" i="53"/>
  <c r="U168" i="53"/>
  <c r="I19" i="53"/>
  <c r="I21" i="53" s="1"/>
  <c r="S286" i="53"/>
  <c r="S290" i="53" s="1"/>
  <c r="H298" i="53"/>
  <c r="S298" i="53" s="1"/>
  <c r="T290" i="53"/>
  <c r="T289" i="53"/>
  <c r="U260" i="53"/>
  <c r="U264" i="53" s="1"/>
  <c r="N272" i="53"/>
  <c r="U272" i="53" s="1"/>
  <c r="H211" i="53"/>
  <c r="H212" i="53"/>
  <c r="O186" i="53"/>
  <c r="O185" i="53"/>
  <c r="K186" i="53"/>
  <c r="K185" i="53"/>
  <c r="T133" i="53"/>
  <c r="O108" i="53"/>
  <c r="O107" i="53"/>
  <c r="K108" i="53"/>
  <c r="K107" i="53"/>
  <c r="G108" i="53"/>
  <c r="G107" i="53"/>
  <c r="G64" i="53"/>
  <c r="S64" i="53" s="1"/>
  <c r="S52" i="53"/>
  <c r="S56" i="53" s="1"/>
  <c r="S55" i="53"/>
  <c r="N56" i="53"/>
  <c r="N55" i="53"/>
  <c r="J56" i="53"/>
  <c r="J55" i="53"/>
  <c r="F56" i="53"/>
  <c r="F57" i="53" s="1"/>
  <c r="F55" i="53"/>
  <c r="U20" i="53"/>
  <c r="T20" i="53"/>
  <c r="T19" i="53"/>
  <c r="Q342" i="53"/>
  <c r="M342" i="53"/>
  <c r="I342" i="53"/>
  <c r="N316" i="53"/>
  <c r="J316" i="53"/>
  <c r="F316" i="53"/>
  <c r="F317" i="53" s="1"/>
  <c r="Q290" i="53"/>
  <c r="M290" i="53"/>
  <c r="I290" i="53"/>
  <c r="T272" i="53"/>
  <c r="Q238" i="53"/>
  <c r="M238" i="53"/>
  <c r="S227" i="53"/>
  <c r="S208" i="53"/>
  <c r="S212" i="53" s="1"/>
  <c r="N185" i="53"/>
  <c r="F35" i="53"/>
  <c r="F15" i="53"/>
  <c r="U78" i="53"/>
  <c r="T78" i="53"/>
  <c r="T82" i="53" s="1"/>
  <c r="S154" i="53"/>
  <c r="S133" i="53"/>
  <c r="B40" i="53"/>
  <c r="C41" i="53"/>
  <c r="U25" i="53"/>
  <c r="T25" i="53"/>
  <c r="T24" i="53"/>
  <c r="C20" i="46" s="1"/>
  <c r="O264" i="53"/>
  <c r="K264" i="53"/>
  <c r="G264" i="53"/>
  <c r="T234" i="53"/>
  <c r="T238" i="53" s="1"/>
  <c r="P238" i="53"/>
  <c r="L238" i="53"/>
  <c r="I35" i="53"/>
  <c r="S35" i="53" s="1"/>
  <c r="B16" i="46" s="1"/>
  <c r="G33" i="53"/>
  <c r="P134" i="53"/>
  <c r="L134" i="53"/>
  <c r="H134" i="53"/>
  <c r="T107" i="53"/>
  <c r="G24" i="53"/>
  <c r="U182" i="53"/>
  <c r="N194" i="53"/>
  <c r="U194" i="53" s="1"/>
  <c r="S78" i="53"/>
  <c r="S82" i="53" s="1"/>
  <c r="H90" i="53"/>
  <c r="S90" i="53" s="1"/>
  <c r="T81" i="53"/>
  <c r="U52" i="53"/>
  <c r="U56" i="53" s="1"/>
  <c r="N64" i="53"/>
  <c r="N38" i="53" s="1"/>
  <c r="N220" i="53"/>
  <c r="U220" i="53" s="1"/>
  <c r="J220" i="53"/>
  <c r="T220" i="53" s="1"/>
  <c r="I186" i="53"/>
  <c r="I33" i="53"/>
  <c r="S33" i="53" s="1"/>
  <c r="B13" i="46" s="1"/>
  <c r="I24" i="53"/>
  <c r="P160" i="53"/>
  <c r="L160" i="53"/>
  <c r="G20" i="53"/>
  <c r="S149" i="53"/>
  <c r="T130" i="53"/>
  <c r="T134" i="53" s="1"/>
  <c r="N108" i="53"/>
  <c r="J108" i="53"/>
  <c r="F108" i="53"/>
  <c r="F109" i="53" s="1"/>
  <c r="U90" i="53"/>
  <c r="Q82" i="53"/>
  <c r="M82" i="53"/>
  <c r="I82" i="53"/>
  <c r="I25" i="53"/>
  <c r="T208" i="53"/>
  <c r="T212" i="53" s="1"/>
  <c r="H33" i="53"/>
  <c r="H25" i="53"/>
  <c r="O160" i="53"/>
  <c r="K160" i="53"/>
  <c r="F19" i="53"/>
  <c r="O56" i="53"/>
  <c r="K56" i="53"/>
  <c r="G56" i="53"/>
  <c r="F20" i="53"/>
  <c r="Y143" i="52"/>
  <c r="X143" i="52"/>
  <c r="W143" i="52"/>
  <c r="H34" i="46" s="1"/>
  <c r="R143" i="52"/>
  <c r="Q143" i="52"/>
  <c r="P143" i="52"/>
  <c r="O143" i="52"/>
  <c r="N143" i="52"/>
  <c r="M143" i="52"/>
  <c r="L143" i="52"/>
  <c r="K143" i="52"/>
  <c r="J143" i="52"/>
  <c r="I143" i="52"/>
  <c r="H143" i="52"/>
  <c r="G143" i="52"/>
  <c r="A143" i="52"/>
  <c r="U142" i="52"/>
  <c r="T142" i="52"/>
  <c r="S142" i="52"/>
  <c r="A142" i="52"/>
  <c r="U141" i="52"/>
  <c r="T141" i="52"/>
  <c r="S141" i="52"/>
  <c r="A141" i="52"/>
  <c r="U140" i="52"/>
  <c r="T140" i="52"/>
  <c r="S140" i="52"/>
  <c r="A140" i="52"/>
  <c r="U139" i="52"/>
  <c r="T139" i="52"/>
  <c r="S139" i="52"/>
  <c r="A139" i="52"/>
  <c r="U138" i="52"/>
  <c r="T138" i="52"/>
  <c r="S138" i="52"/>
  <c r="A138" i="52"/>
  <c r="U137" i="52"/>
  <c r="T137" i="52"/>
  <c r="S137" i="52"/>
  <c r="A137" i="52"/>
  <c r="U136" i="52"/>
  <c r="T136" i="52"/>
  <c r="S136" i="52"/>
  <c r="A136" i="52"/>
  <c r="U135" i="52"/>
  <c r="T135" i="52"/>
  <c r="S135" i="52"/>
  <c r="A135" i="52"/>
  <c r="U134" i="52"/>
  <c r="T134" i="52"/>
  <c r="S134" i="52"/>
  <c r="A134" i="52"/>
  <c r="U133" i="52"/>
  <c r="T133" i="52"/>
  <c r="S133" i="52"/>
  <c r="A133" i="52"/>
  <c r="U132" i="52"/>
  <c r="T132" i="52"/>
  <c r="S132" i="52"/>
  <c r="A132" i="52"/>
  <c r="U131" i="52"/>
  <c r="T131" i="52"/>
  <c r="S131" i="52"/>
  <c r="A131" i="52"/>
  <c r="U130" i="52"/>
  <c r="T130" i="52"/>
  <c r="S130" i="52"/>
  <c r="A130" i="52"/>
  <c r="U129" i="52"/>
  <c r="T129" i="52"/>
  <c r="S129" i="52"/>
  <c r="A129" i="52"/>
  <c r="U128" i="52"/>
  <c r="U143" i="52" s="1"/>
  <c r="T128" i="52"/>
  <c r="S128" i="52"/>
  <c r="S143" i="52" s="1"/>
  <c r="G34" i="46" s="1"/>
  <c r="A128" i="52"/>
  <c r="B127" i="52"/>
  <c r="B128" i="52" s="1"/>
  <c r="B129" i="52" s="1"/>
  <c r="B130" i="52" s="1"/>
  <c r="B131" i="52" s="1"/>
  <c r="B132" i="52" s="1"/>
  <c r="B133" i="52" s="1"/>
  <c r="B134" i="52" s="1"/>
  <c r="B135" i="52" s="1"/>
  <c r="B136" i="52" s="1"/>
  <c r="B137" i="52" s="1"/>
  <c r="B138" i="52" s="1"/>
  <c r="B139" i="52" s="1"/>
  <c r="B140" i="52" s="1"/>
  <c r="B141" i="52" s="1"/>
  <c r="B142" i="52" s="1"/>
  <c r="B143" i="52" s="1"/>
  <c r="A127" i="52"/>
  <c r="Y125" i="52"/>
  <c r="X125" i="52"/>
  <c r="W125" i="52"/>
  <c r="H29" i="46" s="1"/>
  <c r="R125" i="52"/>
  <c r="Q125" i="52"/>
  <c r="P125" i="52"/>
  <c r="O125" i="52"/>
  <c r="N125" i="52"/>
  <c r="M125" i="52"/>
  <c r="L125" i="52"/>
  <c r="K125" i="52"/>
  <c r="J125" i="52"/>
  <c r="I125" i="52"/>
  <c r="H125" i="52"/>
  <c r="G125" i="52"/>
  <c r="A125" i="52"/>
  <c r="U124" i="52"/>
  <c r="T124" i="52"/>
  <c r="S124" i="52"/>
  <c r="A124" i="52"/>
  <c r="U123" i="52"/>
  <c r="T123" i="52"/>
  <c r="S123" i="52"/>
  <c r="A123" i="52"/>
  <c r="U122" i="52"/>
  <c r="T122" i="52"/>
  <c r="S122" i="52"/>
  <c r="A122" i="52"/>
  <c r="U121" i="52"/>
  <c r="T121" i="52"/>
  <c r="S121" i="52"/>
  <c r="A121" i="52"/>
  <c r="U120" i="52"/>
  <c r="T120" i="52"/>
  <c r="S120" i="52"/>
  <c r="A120" i="52"/>
  <c r="U119" i="52"/>
  <c r="T119" i="52"/>
  <c r="S119" i="52"/>
  <c r="A119" i="52"/>
  <c r="U118" i="52"/>
  <c r="T118" i="52"/>
  <c r="T125" i="52" s="1"/>
  <c r="S118" i="52"/>
  <c r="A118" i="52"/>
  <c r="B117" i="52"/>
  <c r="B118" i="52" s="1"/>
  <c r="B119" i="52" s="1"/>
  <c r="B120" i="52" s="1"/>
  <c r="B121" i="52" s="1"/>
  <c r="B122" i="52" s="1"/>
  <c r="B123" i="52" s="1"/>
  <c r="B124" i="52" s="1"/>
  <c r="B125" i="52" s="1"/>
  <c r="A117" i="52"/>
  <c r="Y115" i="52"/>
  <c r="X115" i="52"/>
  <c r="R115" i="52"/>
  <c r="Q115" i="52"/>
  <c r="P115" i="52"/>
  <c r="O115" i="52"/>
  <c r="N115" i="52"/>
  <c r="M115" i="52"/>
  <c r="L115" i="52"/>
  <c r="K115" i="52"/>
  <c r="A115" i="52"/>
  <c r="U114" i="52"/>
  <c r="T114" i="52"/>
  <c r="S114" i="52"/>
  <c r="A114" i="52"/>
  <c r="U113" i="52"/>
  <c r="T113" i="52"/>
  <c r="S113" i="52"/>
  <c r="A113" i="52"/>
  <c r="U112" i="52"/>
  <c r="T112" i="52"/>
  <c r="G112" i="52"/>
  <c r="G115" i="52" s="1"/>
  <c r="A112" i="52"/>
  <c r="U111" i="52"/>
  <c r="T111" i="52"/>
  <c r="S111" i="52"/>
  <c r="A111" i="52"/>
  <c r="U110" i="52"/>
  <c r="T110" i="52"/>
  <c r="S110" i="52"/>
  <c r="A110" i="52"/>
  <c r="U109" i="52"/>
  <c r="T109" i="52"/>
  <c r="S109" i="52"/>
  <c r="A109" i="52"/>
  <c r="U108" i="52"/>
  <c r="T108" i="52"/>
  <c r="S108" i="52"/>
  <c r="A108" i="52"/>
  <c r="W107" i="52"/>
  <c r="W115" i="52" s="1"/>
  <c r="H24" i="46" s="1"/>
  <c r="U107" i="52"/>
  <c r="T107" i="52"/>
  <c r="S107" i="52"/>
  <c r="A107" i="52"/>
  <c r="B106" i="52"/>
  <c r="B107" i="52" s="1"/>
  <c r="B108" i="52" s="1"/>
  <c r="B109" i="52" s="1"/>
  <c r="B110" i="52" s="1"/>
  <c r="B111" i="52" s="1"/>
  <c r="B112" i="52" s="1"/>
  <c r="B113" i="52" s="1"/>
  <c r="B114" i="52" s="1"/>
  <c r="B115" i="52" s="1"/>
  <c r="A106" i="52"/>
  <c r="Y104" i="52"/>
  <c r="X104" i="52"/>
  <c r="W104" i="52"/>
  <c r="H19" i="46" s="1"/>
  <c r="R104" i="52"/>
  <c r="Q104" i="52"/>
  <c r="P104" i="52"/>
  <c r="O104" i="52"/>
  <c r="N104" i="52"/>
  <c r="M104" i="52"/>
  <c r="L104" i="52"/>
  <c r="K104" i="52"/>
  <c r="J104" i="52"/>
  <c r="I104" i="52"/>
  <c r="H104" i="52"/>
  <c r="G104" i="52"/>
  <c r="A104" i="52"/>
  <c r="U103" i="52"/>
  <c r="T103" i="52"/>
  <c r="S103" i="52"/>
  <c r="A103" i="52"/>
  <c r="U102" i="52"/>
  <c r="T102" i="52"/>
  <c r="S102" i="52"/>
  <c r="U101" i="52"/>
  <c r="T101" i="52"/>
  <c r="S101" i="52"/>
  <c r="U100" i="52"/>
  <c r="T100" i="52"/>
  <c r="S100" i="52"/>
  <c r="U99" i="52"/>
  <c r="T99" i="52"/>
  <c r="S99" i="52"/>
  <c r="U98" i="52"/>
  <c r="T98" i="52"/>
  <c r="S98" i="52"/>
  <c r="U97" i="52"/>
  <c r="T97" i="52"/>
  <c r="S97" i="52"/>
  <c r="U96" i="52"/>
  <c r="T96" i="52"/>
  <c r="S96" i="52"/>
  <c r="U95" i="52"/>
  <c r="T95" i="52"/>
  <c r="S95" i="52"/>
  <c r="U94" i="52"/>
  <c r="T94" i="52"/>
  <c r="S94" i="52"/>
  <c r="U93" i="52"/>
  <c r="T93" i="52"/>
  <c r="S93" i="52"/>
  <c r="U92" i="52"/>
  <c r="T92" i="52"/>
  <c r="S92" i="52"/>
  <c r="U91" i="52"/>
  <c r="T91" i="52"/>
  <c r="S91" i="52"/>
  <c r="U90" i="52"/>
  <c r="T90" i="52"/>
  <c r="S90" i="52"/>
  <c r="U89" i="52"/>
  <c r="T89" i="52"/>
  <c r="S89" i="52"/>
  <c r="A89" i="52"/>
  <c r="U88" i="52"/>
  <c r="T88" i="52"/>
  <c r="S88" i="52"/>
  <c r="A88" i="52"/>
  <c r="U87" i="52"/>
  <c r="T87" i="52"/>
  <c r="S87" i="52"/>
  <c r="A87" i="52"/>
  <c r="U86" i="52"/>
  <c r="T86" i="52"/>
  <c r="S86" i="52"/>
  <c r="A86" i="52"/>
  <c r="U85" i="52"/>
  <c r="T85" i="52"/>
  <c r="S85" i="52"/>
  <c r="A85" i="52"/>
  <c r="U84" i="52"/>
  <c r="T84" i="52"/>
  <c r="S84" i="52"/>
  <c r="A84" i="52"/>
  <c r="U83" i="52"/>
  <c r="T83" i="52"/>
  <c r="S83" i="52"/>
  <c r="A83" i="52"/>
  <c r="U82" i="52"/>
  <c r="T82" i="52"/>
  <c r="S82" i="52"/>
  <c r="A82" i="52"/>
  <c r="U81" i="52"/>
  <c r="T81" i="52"/>
  <c r="S81" i="52"/>
  <c r="S104" i="52" s="1"/>
  <c r="G19" i="46" s="1"/>
  <c r="A81" i="52"/>
  <c r="B80" i="52"/>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A80" i="52"/>
  <c r="A79" i="52"/>
  <c r="Y78" i="52"/>
  <c r="X78" i="52"/>
  <c r="R78" i="52"/>
  <c r="Q78" i="52"/>
  <c r="P78" i="52"/>
  <c r="O78" i="52"/>
  <c r="N78" i="52"/>
  <c r="M78" i="52"/>
  <c r="L78" i="52"/>
  <c r="K78" i="52"/>
  <c r="J78" i="52"/>
  <c r="I78" i="52"/>
  <c r="H78" i="52"/>
  <c r="G78" i="52"/>
  <c r="A78" i="52"/>
  <c r="U77" i="52"/>
  <c r="T77" i="52"/>
  <c r="S77" i="52"/>
  <c r="A77" i="52"/>
  <c r="U76" i="52"/>
  <c r="T76" i="52"/>
  <c r="S76" i="52"/>
  <c r="A76" i="52"/>
  <c r="U75" i="52"/>
  <c r="T75" i="52"/>
  <c r="S75" i="52"/>
  <c r="U74" i="52"/>
  <c r="T74" i="52"/>
  <c r="S74" i="52"/>
  <c r="B74" i="52"/>
  <c r="U73" i="52"/>
  <c r="T73" i="52"/>
  <c r="S73" i="52"/>
  <c r="U72" i="52"/>
  <c r="T72" i="52"/>
  <c r="S72" i="52"/>
  <c r="U71" i="52"/>
  <c r="T71" i="52"/>
  <c r="S71" i="52"/>
  <c r="U70" i="52"/>
  <c r="T70" i="52"/>
  <c r="S70" i="52"/>
  <c r="U69" i="52"/>
  <c r="T69" i="52"/>
  <c r="S69" i="52"/>
  <c r="U68" i="52"/>
  <c r="T68" i="52"/>
  <c r="S68" i="52"/>
  <c r="U67" i="52"/>
  <c r="T67" i="52"/>
  <c r="S67" i="52"/>
  <c r="U66" i="52"/>
  <c r="T66" i="52"/>
  <c r="S66" i="52"/>
  <c r="U65" i="52"/>
  <c r="T65" i="52"/>
  <c r="S65" i="52"/>
  <c r="U64" i="52"/>
  <c r="T64" i="52"/>
  <c r="S64" i="52"/>
  <c r="U63" i="52"/>
  <c r="T63" i="52"/>
  <c r="S63" i="52"/>
  <c r="U62" i="52"/>
  <c r="T62" i="52"/>
  <c r="S62" i="52"/>
  <c r="U61" i="52"/>
  <c r="T61" i="52"/>
  <c r="S61" i="52"/>
  <c r="U60" i="52"/>
  <c r="T60" i="52"/>
  <c r="S60" i="52"/>
  <c r="U59" i="52"/>
  <c r="T59" i="52"/>
  <c r="S59" i="52"/>
  <c r="U58" i="52"/>
  <c r="T58" i="52"/>
  <c r="S58" i="52"/>
  <c r="U57" i="52"/>
  <c r="T57" i="52"/>
  <c r="S57" i="52"/>
  <c r="U56" i="52"/>
  <c r="T56" i="52"/>
  <c r="S56" i="52"/>
  <c r="U55" i="52"/>
  <c r="T55" i="52"/>
  <c r="S55" i="52"/>
  <c r="U54" i="52"/>
  <c r="T54" i="52"/>
  <c r="S54" i="52"/>
  <c r="U53" i="52"/>
  <c r="T53" i="52"/>
  <c r="S53" i="52"/>
  <c r="U52" i="52"/>
  <c r="T52" i="52"/>
  <c r="S52" i="52"/>
  <c r="U51" i="52"/>
  <c r="T51" i="52"/>
  <c r="S51" i="52"/>
  <c r="W50" i="52"/>
  <c r="W78" i="52" s="1"/>
  <c r="H14" i="46" s="1"/>
  <c r="U50" i="52"/>
  <c r="T50" i="52"/>
  <c r="S50" i="52"/>
  <c r="U49" i="52"/>
  <c r="T49" i="52"/>
  <c r="S49" i="52"/>
  <c r="U48" i="52"/>
  <c r="T48" i="52"/>
  <c r="S48" i="52"/>
  <c r="U47" i="52"/>
  <c r="T47" i="52"/>
  <c r="S47" i="52"/>
  <c r="U46" i="52"/>
  <c r="T46" i="52"/>
  <c r="S46" i="52"/>
  <c r="U45" i="52"/>
  <c r="T45" i="52"/>
  <c r="S45" i="52"/>
  <c r="U44" i="52"/>
  <c r="T44" i="52"/>
  <c r="S44" i="52"/>
  <c r="U43" i="52"/>
  <c r="T43" i="52"/>
  <c r="S43" i="52"/>
  <c r="U42" i="52"/>
  <c r="T42" i="52"/>
  <c r="S42" i="52"/>
  <c r="U41" i="52"/>
  <c r="T41" i="52"/>
  <c r="S41" i="52"/>
  <c r="U40" i="52"/>
  <c r="T40" i="52"/>
  <c r="S40" i="52"/>
  <c r="U39" i="52"/>
  <c r="T39" i="52"/>
  <c r="S39" i="52"/>
  <c r="U38" i="52"/>
  <c r="T38" i="52"/>
  <c r="S38" i="52"/>
  <c r="U37" i="52"/>
  <c r="T37" i="52"/>
  <c r="S37" i="52"/>
  <c r="U36" i="52"/>
  <c r="T36" i="52"/>
  <c r="S36" i="52"/>
  <c r="U35" i="52"/>
  <c r="T35" i="52"/>
  <c r="S35" i="52"/>
  <c r="U34" i="52"/>
  <c r="T34" i="52"/>
  <c r="S34" i="52"/>
  <c r="U33" i="52"/>
  <c r="T33" i="52"/>
  <c r="S33" i="52"/>
  <c r="U32" i="52"/>
  <c r="T32" i="52"/>
  <c r="S32" i="52"/>
  <c r="U31" i="52"/>
  <c r="T31" i="52"/>
  <c r="S31" i="52"/>
  <c r="U30" i="52"/>
  <c r="T30" i="52"/>
  <c r="S30" i="52"/>
  <c r="U29" i="52"/>
  <c r="T29" i="52"/>
  <c r="S29" i="52"/>
  <c r="W28" i="52"/>
  <c r="U28" i="52"/>
  <c r="T28" i="52"/>
  <c r="S28" i="52"/>
  <c r="U27" i="52"/>
  <c r="T27" i="52"/>
  <c r="S27" i="52"/>
  <c r="U26" i="52"/>
  <c r="T26" i="52"/>
  <c r="S26" i="52"/>
  <c r="U25" i="52"/>
  <c r="T25" i="52"/>
  <c r="S25" i="52"/>
  <c r="U24" i="52"/>
  <c r="T24" i="52"/>
  <c r="S24" i="52"/>
  <c r="U23" i="52"/>
  <c r="T23" i="52"/>
  <c r="S23" i="52"/>
  <c r="U22" i="52"/>
  <c r="T22" i="52"/>
  <c r="S22" i="52"/>
  <c r="A22" i="52"/>
  <c r="U21" i="52"/>
  <c r="T21" i="52"/>
  <c r="S21" i="52"/>
  <c r="A21" i="52"/>
  <c r="U20" i="52"/>
  <c r="T20" i="52"/>
  <c r="S20" i="52"/>
  <c r="A20" i="52"/>
  <c r="U19" i="52"/>
  <c r="T19" i="52"/>
  <c r="S19" i="52"/>
  <c r="A19" i="52"/>
  <c r="U18" i="52"/>
  <c r="T18" i="52"/>
  <c r="S18" i="52"/>
  <c r="A18" i="52"/>
  <c r="U17" i="52"/>
  <c r="T17" i="52"/>
  <c r="S17" i="52"/>
  <c r="A17" i="52"/>
  <c r="U16" i="52"/>
  <c r="T16" i="52"/>
  <c r="S16" i="52"/>
  <c r="A16" i="52"/>
  <c r="U15" i="52"/>
  <c r="T15" i="52"/>
  <c r="S15" i="52"/>
  <c r="A15" i="52"/>
  <c r="U14" i="52"/>
  <c r="T14" i="52"/>
  <c r="S14" i="52"/>
  <c r="S78" i="52" s="1"/>
  <c r="G14" i="46" s="1"/>
  <c r="A14" i="52"/>
  <c r="B13" i="52"/>
  <c r="B14" i="52" s="1"/>
  <c r="B15" i="52" s="1"/>
  <c r="B16" i="52" s="1"/>
  <c r="B17" i="52" s="1"/>
  <c r="B18" i="52" s="1"/>
  <c r="B19" i="52" s="1"/>
  <c r="B20" i="52" s="1"/>
  <c r="B21" i="52" s="1"/>
  <c r="B22" i="52" s="1"/>
  <c r="B23" i="52" s="1"/>
  <c r="B24" i="52" s="1"/>
  <c r="B25" i="52" s="1"/>
  <c r="B26" i="52" s="1"/>
  <c r="B27" i="52" s="1"/>
  <c r="B28" i="52" s="1"/>
  <c r="B29" i="52" s="1"/>
  <c r="B30" i="52" s="1"/>
  <c r="B31" i="52" s="1"/>
  <c r="B32" i="52" s="1"/>
  <c r="A13" i="52"/>
  <c r="Y9" i="52"/>
  <c r="X9" i="52"/>
  <c r="W9" i="52"/>
  <c r="J38" i="53" l="1"/>
  <c r="T758" i="53"/>
  <c r="P38" i="53"/>
  <c r="H39" i="46"/>
  <c r="T64" i="53"/>
  <c r="L38" i="53"/>
  <c r="Q38" i="53"/>
  <c r="T115" i="52"/>
  <c r="U104" i="52"/>
  <c r="U125" i="52"/>
  <c r="S125" i="52"/>
  <c r="G29" i="46" s="1"/>
  <c r="T143" i="52"/>
  <c r="U78" i="52"/>
  <c r="U115" i="52"/>
  <c r="T78" i="52"/>
  <c r="T104" i="52"/>
  <c r="T368" i="53"/>
  <c r="U810" i="53"/>
  <c r="U420" i="53"/>
  <c r="U186" i="53"/>
  <c r="S324" i="53"/>
  <c r="G785" i="53"/>
  <c r="G681" i="53"/>
  <c r="I238" i="53"/>
  <c r="T810" i="53"/>
  <c r="S446" i="53"/>
  <c r="T550" i="53"/>
  <c r="S584" i="53"/>
  <c r="U134" i="53"/>
  <c r="U524" i="53"/>
  <c r="T186" i="53"/>
  <c r="G83" i="53"/>
  <c r="H83" i="53" s="1"/>
  <c r="H84" i="53" s="1"/>
  <c r="U82" i="53"/>
  <c r="B300" i="53"/>
  <c r="S567" i="53"/>
  <c r="S316" i="53"/>
  <c r="H837" i="53"/>
  <c r="H838" i="53" s="1"/>
  <c r="S108" i="53"/>
  <c r="C172" i="53"/>
  <c r="C173" i="53" s="1"/>
  <c r="T56" i="53"/>
  <c r="G135" i="53"/>
  <c r="G136" i="53" s="1"/>
  <c r="G421" i="53"/>
  <c r="G422" i="53" s="1"/>
  <c r="C769" i="53"/>
  <c r="B768" i="53"/>
  <c r="B562" i="53"/>
  <c r="C563" i="53"/>
  <c r="B66" i="53"/>
  <c r="C67" i="53"/>
  <c r="H135" i="53"/>
  <c r="H136" i="53" s="1"/>
  <c r="U246" i="53"/>
  <c r="S572" i="53"/>
  <c r="G160" i="53"/>
  <c r="S229" i="53"/>
  <c r="S237" i="53" s="1"/>
  <c r="U472" i="53"/>
  <c r="S142" i="53"/>
  <c r="G238" i="53"/>
  <c r="G239" i="53" s="1"/>
  <c r="H421" i="53"/>
  <c r="H422" i="53" s="1"/>
  <c r="C145" i="53"/>
  <c r="G213" i="53"/>
  <c r="H213" i="53" s="1"/>
  <c r="U290" i="53"/>
  <c r="T576" i="53"/>
  <c r="S368" i="53"/>
  <c r="T706" i="53"/>
  <c r="G655" i="53"/>
  <c r="H655" i="53" s="1"/>
  <c r="G838" i="53"/>
  <c r="S246" i="53"/>
  <c r="T628" i="53"/>
  <c r="S550" i="53"/>
  <c r="G395" i="53"/>
  <c r="G396" i="53" s="1"/>
  <c r="G291" i="53"/>
  <c r="G292" i="53" s="1"/>
  <c r="U532" i="53"/>
  <c r="G26" i="53"/>
  <c r="G707" i="53"/>
  <c r="G708" i="53" s="1"/>
  <c r="B510" i="53"/>
  <c r="F526" i="53"/>
  <c r="G525" i="53"/>
  <c r="C821" i="53"/>
  <c r="B820" i="53"/>
  <c r="T194" i="53"/>
  <c r="I38" i="53"/>
  <c r="S234" i="53"/>
  <c r="H160" i="53"/>
  <c r="F682" i="53"/>
  <c r="H576" i="53"/>
  <c r="C405" i="53"/>
  <c r="C406" i="53" s="1"/>
  <c r="G473" i="53"/>
  <c r="G21" i="53"/>
  <c r="G29" i="53" s="1"/>
  <c r="U26" i="53"/>
  <c r="S177" i="53"/>
  <c r="S185" i="53" s="1"/>
  <c r="U368" i="53"/>
  <c r="F474" i="53"/>
  <c r="F576" i="53"/>
  <c r="F577" i="53" s="1"/>
  <c r="F578" i="53" s="1"/>
  <c r="G369" i="53"/>
  <c r="G370" i="53" s="1"/>
  <c r="G811" i="53"/>
  <c r="H811" i="53" s="1"/>
  <c r="C197" i="53"/>
  <c r="B197" i="53" s="1"/>
  <c r="G84" i="53"/>
  <c r="B457" i="53"/>
  <c r="C458" i="53"/>
  <c r="B172" i="53"/>
  <c r="F186" i="53"/>
  <c r="F187" i="53" s="1"/>
  <c r="F188" i="53" s="1"/>
  <c r="H26" i="53"/>
  <c r="F812" i="53"/>
  <c r="S151" i="53"/>
  <c r="S159" i="53" s="1"/>
  <c r="T264" i="53"/>
  <c r="T498" i="53"/>
  <c r="F786" i="53"/>
  <c r="F396" i="53"/>
  <c r="S549" i="53"/>
  <c r="T654" i="53"/>
  <c r="B118" i="53"/>
  <c r="C119" i="53"/>
  <c r="G576" i="53"/>
  <c r="G575" i="53"/>
  <c r="G786" i="53"/>
  <c r="H785" i="53"/>
  <c r="H786" i="53" s="1"/>
  <c r="B274" i="53"/>
  <c r="C275" i="53"/>
  <c r="S341" i="53"/>
  <c r="S342" i="53"/>
  <c r="T21" i="53"/>
  <c r="C19" i="46" s="1"/>
  <c r="U21" i="53"/>
  <c r="D19" i="46" s="1"/>
  <c r="G499" i="53"/>
  <c r="H499" i="53" s="1"/>
  <c r="G629" i="53"/>
  <c r="G630" i="53" s="1"/>
  <c r="G733" i="53"/>
  <c r="H733" i="53" s="1"/>
  <c r="U29" i="53"/>
  <c r="H707" i="53"/>
  <c r="G109" i="53"/>
  <c r="F110" i="53"/>
  <c r="U64" i="53"/>
  <c r="F240" i="53"/>
  <c r="G604" i="53"/>
  <c r="H603" i="53"/>
  <c r="G447" i="53"/>
  <c r="F448" i="53"/>
  <c r="B249" i="53"/>
  <c r="C250" i="53"/>
  <c r="B614" i="53"/>
  <c r="C615" i="53"/>
  <c r="B638" i="53"/>
  <c r="C639" i="53"/>
  <c r="I29" i="53"/>
  <c r="B222" i="53"/>
  <c r="C223" i="53"/>
  <c r="B329" i="53"/>
  <c r="C330" i="53"/>
  <c r="S19" i="53"/>
  <c r="F21" i="53"/>
  <c r="B41" i="53"/>
  <c r="C42" i="53"/>
  <c r="G317" i="53"/>
  <c r="F318" i="53"/>
  <c r="U393" i="53"/>
  <c r="U394" i="53"/>
  <c r="H185" i="53"/>
  <c r="H186" i="53"/>
  <c r="C587" i="53"/>
  <c r="B586" i="53"/>
  <c r="B301" i="53"/>
  <c r="C302" i="53"/>
  <c r="G343" i="53"/>
  <c r="F344" i="53"/>
  <c r="B353" i="53"/>
  <c r="C354" i="53"/>
  <c r="G682" i="53"/>
  <c r="H681" i="53"/>
  <c r="S24" i="53"/>
  <c r="B20" i="46" s="1"/>
  <c r="F26" i="53"/>
  <c r="I576" i="53"/>
  <c r="I575" i="53"/>
  <c r="B666" i="53"/>
  <c r="C667" i="53"/>
  <c r="B690" i="53"/>
  <c r="C691" i="53"/>
  <c r="H38" i="53"/>
  <c r="T168" i="53"/>
  <c r="I26" i="53"/>
  <c r="I30" i="53" s="1"/>
  <c r="H238" i="53"/>
  <c r="T26" i="53"/>
  <c r="U402" i="53"/>
  <c r="S25" i="53"/>
  <c r="S182" i="53"/>
  <c r="I159" i="53"/>
  <c r="I160" i="53"/>
  <c r="B92" i="53"/>
  <c r="C93" i="53"/>
  <c r="B483" i="53"/>
  <c r="C484" i="53"/>
  <c r="G214" i="53"/>
  <c r="B379" i="53"/>
  <c r="C380" i="53"/>
  <c r="G551" i="53"/>
  <c r="F552" i="53"/>
  <c r="H759" i="53"/>
  <c r="G760" i="53"/>
  <c r="G57" i="53"/>
  <c r="F58" i="53"/>
  <c r="G265" i="53"/>
  <c r="F266" i="53"/>
  <c r="S156" i="53"/>
  <c r="F160" i="53"/>
  <c r="F161" i="53" s="1"/>
  <c r="F168" i="53"/>
  <c r="B15" i="53"/>
  <c r="C16" i="53"/>
  <c r="B431" i="53"/>
  <c r="C432" i="53"/>
  <c r="B718" i="53"/>
  <c r="C719" i="53"/>
  <c r="B742" i="53"/>
  <c r="C743" i="53"/>
  <c r="B511" i="53"/>
  <c r="C512" i="53"/>
  <c r="S575" i="53"/>
  <c r="S576" i="53"/>
  <c r="B535" i="53"/>
  <c r="C536" i="53"/>
  <c r="B794" i="53"/>
  <c r="C795" i="53"/>
  <c r="S20" i="53"/>
  <c r="G186" i="53"/>
  <c r="G38" i="53"/>
  <c r="H21" i="53"/>
  <c r="S194" i="53"/>
  <c r="B34" i="52"/>
  <c r="B35" i="52" s="1"/>
  <c r="B36" i="52" s="1"/>
  <c r="B37" i="52" s="1"/>
  <c r="B38" i="52" s="1"/>
  <c r="B39" i="52" s="1"/>
  <c r="B40" i="52" s="1"/>
  <c r="B41" i="52" s="1"/>
  <c r="B42" i="52" s="1"/>
  <c r="B43" i="52" s="1"/>
  <c r="B44" i="52" s="1"/>
  <c r="B45" i="52" s="1"/>
  <c r="B46" i="52" s="1"/>
  <c r="B47" i="52" s="1"/>
  <c r="B48" i="52" s="1"/>
  <c r="B49" i="52" s="1"/>
  <c r="B50" i="52" s="1"/>
  <c r="B51" i="52" s="1"/>
  <c r="B52" i="52" s="1"/>
  <c r="B76" i="52" s="1"/>
  <c r="B33" i="52"/>
  <c r="H112" i="52"/>
  <c r="C198" i="53" l="1"/>
  <c r="S186" i="53"/>
  <c r="B405" i="53"/>
  <c r="I421" i="53"/>
  <c r="U38" i="53"/>
  <c r="G656" i="53"/>
  <c r="S238" i="53"/>
  <c r="H395" i="53"/>
  <c r="H369" i="53"/>
  <c r="H370" i="53" s="1"/>
  <c r="I135" i="53"/>
  <c r="S135" i="53" s="1"/>
  <c r="I837" i="53"/>
  <c r="C770" i="53"/>
  <c r="B769" i="53"/>
  <c r="C68" i="53"/>
  <c r="B67" i="53"/>
  <c r="C146" i="53"/>
  <c r="B145" i="53"/>
  <c r="B563" i="53"/>
  <c r="C564" i="53"/>
  <c r="S160" i="53"/>
  <c r="G812" i="53"/>
  <c r="G734" i="53"/>
  <c r="H629" i="53"/>
  <c r="I629" i="53" s="1"/>
  <c r="G187" i="53"/>
  <c r="G188" i="53" s="1"/>
  <c r="U30" i="53"/>
  <c r="G577" i="53"/>
  <c r="H577" i="53" s="1"/>
  <c r="H291" i="53"/>
  <c r="H292" i="53" s="1"/>
  <c r="G30" i="53"/>
  <c r="H473" i="53"/>
  <c r="G474" i="53"/>
  <c r="G526" i="53"/>
  <c r="H525" i="53"/>
  <c r="C822" i="53"/>
  <c r="B821" i="53"/>
  <c r="T38" i="53"/>
  <c r="G500" i="53"/>
  <c r="B458" i="53"/>
  <c r="C459" i="53"/>
  <c r="T29" i="53"/>
  <c r="I785" i="53"/>
  <c r="B119" i="53"/>
  <c r="C120" i="53"/>
  <c r="C407" i="53"/>
  <c r="B406" i="53"/>
  <c r="C174" i="53"/>
  <c r="B173" i="53"/>
  <c r="C276" i="53"/>
  <c r="B275" i="53"/>
  <c r="B198" i="53"/>
  <c r="C199" i="53"/>
  <c r="T30" i="53"/>
  <c r="I83" i="53"/>
  <c r="C251" i="53"/>
  <c r="B250" i="53"/>
  <c r="I603" i="53"/>
  <c r="H604" i="53"/>
  <c r="I655" i="53"/>
  <c r="H656" i="53"/>
  <c r="B795" i="53"/>
  <c r="C796" i="53"/>
  <c r="H265" i="53"/>
  <c r="G266" i="53"/>
  <c r="H214" i="53"/>
  <c r="I213" i="53"/>
  <c r="C485" i="53"/>
  <c r="B484" i="53"/>
  <c r="H734" i="53"/>
  <c r="I733" i="53"/>
  <c r="C43" i="53"/>
  <c r="B42" i="53"/>
  <c r="H447" i="53"/>
  <c r="G448" i="53"/>
  <c r="H109" i="53"/>
  <c r="G110" i="53"/>
  <c r="H30" i="53"/>
  <c r="H29" i="53"/>
  <c r="G578" i="53"/>
  <c r="B536" i="53"/>
  <c r="C537" i="53"/>
  <c r="B512" i="53"/>
  <c r="C513" i="53"/>
  <c r="B743" i="53"/>
  <c r="C744" i="53"/>
  <c r="B432" i="53"/>
  <c r="C433" i="53"/>
  <c r="B16" i="53"/>
  <c r="C17" i="53"/>
  <c r="B380" i="53"/>
  <c r="C381" i="53"/>
  <c r="I811" i="53"/>
  <c r="H812" i="53"/>
  <c r="B93" i="53"/>
  <c r="C94" i="53"/>
  <c r="B667" i="53"/>
  <c r="C668" i="53"/>
  <c r="B354" i="53"/>
  <c r="C355" i="53"/>
  <c r="B302" i="53"/>
  <c r="C303" i="53"/>
  <c r="F29" i="53"/>
  <c r="F30" i="53"/>
  <c r="B223" i="53"/>
  <c r="C224" i="53"/>
  <c r="J421" i="53"/>
  <c r="S421" i="53"/>
  <c r="I422" i="53"/>
  <c r="S422" i="53" s="1"/>
  <c r="G240" i="53"/>
  <c r="H239" i="53"/>
  <c r="I707" i="53"/>
  <c r="H708" i="53"/>
  <c r="S26" i="53"/>
  <c r="F162" i="53"/>
  <c r="G161" i="53"/>
  <c r="H57" i="53"/>
  <c r="G58" i="53"/>
  <c r="I759" i="53"/>
  <c r="H760" i="53"/>
  <c r="H396" i="53"/>
  <c r="I395" i="53"/>
  <c r="H551" i="53"/>
  <c r="G552" i="53"/>
  <c r="H343" i="53"/>
  <c r="G344" i="53"/>
  <c r="H317" i="53"/>
  <c r="G318" i="53"/>
  <c r="C616" i="53"/>
  <c r="B615" i="53"/>
  <c r="B719" i="53"/>
  <c r="C720" i="53"/>
  <c r="S168" i="53"/>
  <c r="F38" i="53"/>
  <c r="S38" i="53" s="1"/>
  <c r="B691" i="53"/>
  <c r="C692" i="53"/>
  <c r="H682" i="53"/>
  <c r="I681" i="53"/>
  <c r="B330" i="53"/>
  <c r="C331" i="53"/>
  <c r="H500" i="53"/>
  <c r="I499" i="53"/>
  <c r="I136" i="53"/>
  <c r="S136" i="53" s="1"/>
  <c r="B587" i="53"/>
  <c r="C588" i="53"/>
  <c r="H630" i="53"/>
  <c r="B639" i="53"/>
  <c r="C640" i="53"/>
  <c r="F31" i="53"/>
  <c r="F32" i="53" s="1"/>
  <c r="S21" i="53"/>
  <c r="B19" i="46" s="1"/>
  <c r="B77" i="52"/>
  <c r="B78" i="52" s="1"/>
  <c r="B53" i="52"/>
  <c r="B54" i="52" s="1"/>
  <c r="B55" i="52" s="1"/>
  <c r="B56" i="52" s="1"/>
  <c r="B57" i="52" s="1"/>
  <c r="B58" i="52" s="1"/>
  <c r="B59" i="52" s="1"/>
  <c r="B60" i="52" s="1"/>
  <c r="B61" i="52" s="1"/>
  <c r="B62" i="52" s="1"/>
  <c r="B63" i="52" s="1"/>
  <c r="B64" i="52" s="1"/>
  <c r="B65" i="52" s="1"/>
  <c r="B66" i="52" s="1"/>
  <c r="B67" i="52" s="1"/>
  <c r="B68" i="52" s="1"/>
  <c r="B69" i="52" s="1"/>
  <c r="B70" i="52" s="1"/>
  <c r="B71" i="52" s="1"/>
  <c r="B72" i="52" s="1"/>
  <c r="H115" i="52"/>
  <c r="I112" i="52"/>
  <c r="I291" i="53" l="1"/>
  <c r="I369" i="53"/>
  <c r="S369" i="53" s="1"/>
  <c r="I292" i="53"/>
  <c r="S292" i="53" s="1"/>
  <c r="J837" i="53"/>
  <c r="S837" i="53"/>
  <c r="J135" i="53"/>
  <c r="J136" i="53" s="1"/>
  <c r="H187" i="53"/>
  <c r="I838" i="53"/>
  <c r="S838" i="53" s="1"/>
  <c r="C69" i="53"/>
  <c r="B68" i="53"/>
  <c r="C147" i="53"/>
  <c r="B146" i="53"/>
  <c r="B770" i="53"/>
  <c r="C771" i="53"/>
  <c r="G31" i="53"/>
  <c r="G32" i="53" s="1"/>
  <c r="B564" i="53"/>
  <c r="C565" i="53"/>
  <c r="H474" i="53"/>
  <c r="I473" i="53"/>
  <c r="C823" i="53"/>
  <c r="B822" i="53"/>
  <c r="I525" i="53"/>
  <c r="H526" i="53"/>
  <c r="C460" i="53"/>
  <c r="B459" i="53"/>
  <c r="B407" i="53"/>
  <c r="C408" i="53"/>
  <c r="C175" i="53"/>
  <c r="B174" i="53"/>
  <c r="C200" i="53"/>
  <c r="B199" i="53"/>
  <c r="C121" i="53"/>
  <c r="B120" i="53"/>
  <c r="B276" i="53"/>
  <c r="C277" i="53"/>
  <c r="J83" i="53"/>
  <c r="I84" i="53"/>
  <c r="S84" i="53" s="1"/>
  <c r="S83" i="53"/>
  <c r="I786" i="53"/>
  <c r="S786" i="53" s="1"/>
  <c r="S785" i="53"/>
  <c r="J785" i="53"/>
  <c r="I500" i="53"/>
  <c r="S500" i="53" s="1"/>
  <c r="S499" i="53"/>
  <c r="J499" i="53"/>
  <c r="B692" i="53"/>
  <c r="C693" i="53"/>
  <c r="B720" i="53"/>
  <c r="C721" i="53"/>
  <c r="K421" i="53"/>
  <c r="J422" i="53"/>
  <c r="I447" i="53"/>
  <c r="H448" i="53"/>
  <c r="I734" i="53"/>
  <c r="S734" i="53" s="1"/>
  <c r="J733" i="53"/>
  <c r="S733" i="53"/>
  <c r="C797" i="53"/>
  <c r="B796" i="53"/>
  <c r="C589" i="53"/>
  <c r="B588" i="53"/>
  <c r="K135" i="53"/>
  <c r="I708" i="53"/>
  <c r="S708" i="53" s="1"/>
  <c r="J707" i="53"/>
  <c r="S707" i="53"/>
  <c r="B224" i="53"/>
  <c r="C225" i="53"/>
  <c r="B355" i="53"/>
  <c r="C356" i="53"/>
  <c r="B94" i="53"/>
  <c r="C95" i="53"/>
  <c r="B17" i="53"/>
  <c r="C18" i="53"/>
  <c r="B43" i="53"/>
  <c r="C44" i="53"/>
  <c r="B251" i="53"/>
  <c r="C252" i="53"/>
  <c r="C332" i="53"/>
  <c r="B331" i="53"/>
  <c r="I551" i="53"/>
  <c r="H552" i="53"/>
  <c r="I760" i="53"/>
  <c r="S760" i="53" s="1"/>
  <c r="J759" i="53"/>
  <c r="S759" i="53"/>
  <c r="H161" i="53"/>
  <c r="H31" i="53" s="1"/>
  <c r="H32" i="53" s="1"/>
  <c r="G162" i="53"/>
  <c r="I812" i="53"/>
  <c r="S812" i="53" s="1"/>
  <c r="S811" i="53"/>
  <c r="J811" i="53"/>
  <c r="I109" i="53"/>
  <c r="H110" i="53"/>
  <c r="S30" i="53"/>
  <c r="S29" i="53"/>
  <c r="C641" i="53"/>
  <c r="B640" i="53"/>
  <c r="I370" i="53"/>
  <c r="S370" i="53" s="1"/>
  <c r="J369" i="53"/>
  <c r="C617" i="53"/>
  <c r="B616" i="53"/>
  <c r="I57" i="53"/>
  <c r="H58" i="53"/>
  <c r="C304" i="53"/>
  <c r="B303" i="53"/>
  <c r="C669" i="53"/>
  <c r="B668" i="53"/>
  <c r="C434" i="53"/>
  <c r="B433" i="53"/>
  <c r="C514" i="53"/>
  <c r="B513" i="53"/>
  <c r="H578" i="53"/>
  <c r="I577" i="53"/>
  <c r="I265" i="53"/>
  <c r="H266" i="53"/>
  <c r="J603" i="53"/>
  <c r="I604" i="53"/>
  <c r="S604" i="53" s="1"/>
  <c r="S603" i="53"/>
  <c r="I187" i="53"/>
  <c r="H188" i="53"/>
  <c r="H344" i="53"/>
  <c r="I343" i="53"/>
  <c r="I239" i="53"/>
  <c r="H240" i="53"/>
  <c r="J213" i="53"/>
  <c r="S213" i="53"/>
  <c r="I214" i="53"/>
  <c r="S214" i="53" s="1"/>
  <c r="I630" i="53"/>
  <c r="S630" i="53" s="1"/>
  <c r="S629" i="53"/>
  <c r="J629" i="53"/>
  <c r="I317" i="53"/>
  <c r="H318" i="53"/>
  <c r="I396" i="53"/>
  <c r="S396" i="53" s="1"/>
  <c r="S395" i="53"/>
  <c r="J395" i="53"/>
  <c r="C382" i="53"/>
  <c r="B381" i="53"/>
  <c r="B744" i="53"/>
  <c r="C745" i="53"/>
  <c r="C538" i="53"/>
  <c r="B537" i="53"/>
  <c r="B485" i="53"/>
  <c r="C486" i="53"/>
  <c r="S655" i="53"/>
  <c r="I656" i="53"/>
  <c r="S656" i="53" s="1"/>
  <c r="J655" i="53"/>
  <c r="J681" i="53"/>
  <c r="S681" i="53"/>
  <c r="I682" i="53"/>
  <c r="S682" i="53" s="1"/>
  <c r="J112" i="52"/>
  <c r="J115" i="52" s="1"/>
  <c r="I115" i="52"/>
  <c r="J291" i="53" l="1"/>
  <c r="S291" i="53"/>
  <c r="K837" i="53"/>
  <c r="J838" i="53"/>
  <c r="C148" i="53"/>
  <c r="B147" i="53"/>
  <c r="C566" i="53"/>
  <c r="B565" i="53"/>
  <c r="C70" i="53"/>
  <c r="B69" i="53"/>
  <c r="B771" i="53"/>
  <c r="C772" i="53"/>
  <c r="J525" i="53"/>
  <c r="S525" i="53"/>
  <c r="I526" i="53"/>
  <c r="S526" i="53" s="1"/>
  <c r="B823" i="53"/>
  <c r="C824" i="53"/>
  <c r="S473" i="53"/>
  <c r="J473" i="53"/>
  <c r="I474" i="53"/>
  <c r="S474" i="53" s="1"/>
  <c r="J786" i="53"/>
  <c r="K785" i="53"/>
  <c r="J84" i="53"/>
  <c r="K83" i="53"/>
  <c r="B121" i="53"/>
  <c r="C122" i="53"/>
  <c r="C176" i="53"/>
  <c r="B175" i="53"/>
  <c r="B460" i="53"/>
  <c r="C461" i="53"/>
  <c r="C201" i="53"/>
  <c r="B200" i="53"/>
  <c r="C278" i="53"/>
  <c r="B277" i="53"/>
  <c r="C409" i="53"/>
  <c r="B408" i="53"/>
  <c r="K655" i="53"/>
  <c r="J656" i="53"/>
  <c r="B434" i="53"/>
  <c r="C435" i="53"/>
  <c r="K681" i="53"/>
  <c r="J682" i="53"/>
  <c r="B745" i="53"/>
  <c r="C746" i="53"/>
  <c r="B252" i="53"/>
  <c r="C253" i="53"/>
  <c r="C96" i="53"/>
  <c r="B95" i="53"/>
  <c r="K499" i="53"/>
  <c r="J500" i="53"/>
  <c r="C383" i="53"/>
  <c r="B382" i="53"/>
  <c r="K629" i="53"/>
  <c r="J630" i="53"/>
  <c r="J343" i="53"/>
  <c r="S343" i="53"/>
  <c r="I344" i="53"/>
  <c r="S344" i="53" s="1"/>
  <c r="C670" i="53"/>
  <c r="B669" i="53"/>
  <c r="B486" i="53"/>
  <c r="C487" i="53"/>
  <c r="K395" i="53"/>
  <c r="J396" i="53"/>
  <c r="I318" i="53"/>
  <c r="S318" i="53" s="1"/>
  <c r="J317" i="53"/>
  <c r="S317" i="53"/>
  <c r="J239" i="53"/>
  <c r="S239" i="53"/>
  <c r="I240" i="53"/>
  <c r="S240" i="53" s="1"/>
  <c r="B617" i="53"/>
  <c r="C618" i="53"/>
  <c r="J812" i="53"/>
  <c r="K811" i="53"/>
  <c r="I161" i="53"/>
  <c r="H162" i="53"/>
  <c r="B18" i="53"/>
  <c r="C19" i="53"/>
  <c r="B356" i="53"/>
  <c r="C357" i="53"/>
  <c r="B589" i="53"/>
  <c r="C590" i="53"/>
  <c r="B797" i="53"/>
  <c r="C798" i="53"/>
  <c r="B693" i="53"/>
  <c r="C694" i="53"/>
  <c r="J604" i="53"/>
  <c r="K603" i="53"/>
  <c r="B304" i="53"/>
  <c r="C305" i="53"/>
  <c r="K213" i="53"/>
  <c r="J214" i="53"/>
  <c r="I188" i="53"/>
  <c r="S188" i="53" s="1"/>
  <c r="J187" i="53"/>
  <c r="S187" i="53"/>
  <c r="I578" i="53"/>
  <c r="S578" i="53" s="1"/>
  <c r="J577" i="53"/>
  <c r="S577" i="53"/>
  <c r="J760" i="53"/>
  <c r="K759" i="53"/>
  <c r="B44" i="53"/>
  <c r="C45" i="53"/>
  <c r="B225" i="53"/>
  <c r="C226" i="53"/>
  <c r="K733" i="53"/>
  <c r="J734" i="53"/>
  <c r="C722" i="53"/>
  <c r="B721" i="53"/>
  <c r="B538" i="53"/>
  <c r="C539" i="53"/>
  <c r="I266" i="53"/>
  <c r="S266" i="53" s="1"/>
  <c r="J265" i="53"/>
  <c r="S265" i="53"/>
  <c r="B514" i="53"/>
  <c r="C515" i="53"/>
  <c r="I58" i="53"/>
  <c r="S58" i="53" s="1"/>
  <c r="I31" i="53"/>
  <c r="S57" i="53"/>
  <c r="J57" i="53"/>
  <c r="J370" i="53"/>
  <c r="K369" i="53"/>
  <c r="B641" i="53"/>
  <c r="C642" i="53"/>
  <c r="I110" i="53"/>
  <c r="S110" i="53" s="1"/>
  <c r="J109" i="53"/>
  <c r="S109" i="53"/>
  <c r="I552" i="53"/>
  <c r="S552" i="53" s="1"/>
  <c r="J551" i="53"/>
  <c r="S551" i="53"/>
  <c r="C333" i="53"/>
  <c r="B332" i="53"/>
  <c r="J708" i="53"/>
  <c r="K707" i="53"/>
  <c r="K136" i="53"/>
  <c r="L135" i="53"/>
  <c r="I448" i="53"/>
  <c r="S448" i="53" s="1"/>
  <c r="J447" i="53"/>
  <c r="S447" i="53"/>
  <c r="K422" i="53"/>
  <c r="L421" i="53"/>
  <c r="S112" i="52"/>
  <c r="S115" i="52" s="1"/>
  <c r="G24" i="46" s="1"/>
  <c r="G39" i="46" s="1"/>
  <c r="K291" i="53" l="1"/>
  <c r="J292" i="53"/>
  <c r="L837" i="53"/>
  <c r="K838" i="53"/>
  <c r="C567" i="53"/>
  <c r="B566" i="53"/>
  <c r="C71" i="53"/>
  <c r="B70" i="53"/>
  <c r="C149" i="53"/>
  <c r="B148" i="53"/>
  <c r="B772" i="53"/>
  <c r="C773" i="53"/>
  <c r="K473" i="53"/>
  <c r="J474" i="53"/>
  <c r="B824" i="53"/>
  <c r="C825" i="53"/>
  <c r="J526" i="53"/>
  <c r="K525" i="53"/>
  <c r="C462" i="53"/>
  <c r="B461" i="53"/>
  <c r="K786" i="53"/>
  <c r="L785" i="53"/>
  <c r="B409" i="53"/>
  <c r="C410" i="53"/>
  <c r="B201" i="53"/>
  <c r="C202" i="53"/>
  <c r="B278" i="53"/>
  <c r="C279" i="53"/>
  <c r="C123" i="53"/>
  <c r="B122" i="53"/>
  <c r="B176" i="53"/>
  <c r="C177" i="53"/>
  <c r="K84" i="53"/>
  <c r="L83" i="53"/>
  <c r="I32" i="53"/>
  <c r="S32" i="53" s="1"/>
  <c r="S31" i="53"/>
  <c r="B17" i="46" s="1"/>
  <c r="J161" i="53"/>
  <c r="J31" i="53" s="1"/>
  <c r="J32" i="53" s="1"/>
  <c r="S161" i="53"/>
  <c r="I162" i="53"/>
  <c r="S162" i="53" s="1"/>
  <c r="B746" i="53"/>
  <c r="C747" i="53"/>
  <c r="B435" i="53"/>
  <c r="C436" i="53"/>
  <c r="K265" i="53"/>
  <c r="J266" i="53"/>
  <c r="B305" i="53"/>
  <c r="C306" i="53"/>
  <c r="B590" i="53"/>
  <c r="C591" i="53"/>
  <c r="B618" i="53"/>
  <c r="C619" i="53"/>
  <c r="B487" i="53"/>
  <c r="C488" i="53"/>
  <c r="L629" i="53"/>
  <c r="K630" i="53"/>
  <c r="K682" i="53"/>
  <c r="L681" i="53"/>
  <c r="M135" i="53"/>
  <c r="L136" i="53"/>
  <c r="C643" i="53"/>
  <c r="B642" i="53"/>
  <c r="K577" i="53"/>
  <c r="J578" i="53"/>
  <c r="M421" i="53"/>
  <c r="L422" i="53"/>
  <c r="K551" i="53"/>
  <c r="J552" i="53"/>
  <c r="B539" i="53"/>
  <c r="C540" i="53"/>
  <c r="C227" i="53"/>
  <c r="B226" i="53"/>
  <c r="K760" i="53"/>
  <c r="L759" i="53"/>
  <c r="K187" i="53"/>
  <c r="J188" i="53"/>
  <c r="K604" i="53"/>
  <c r="L603" i="53"/>
  <c r="B798" i="53"/>
  <c r="C799" i="53"/>
  <c r="B357" i="53"/>
  <c r="C358" i="53"/>
  <c r="K812" i="53"/>
  <c r="L811" i="53"/>
  <c r="J240" i="53"/>
  <c r="K239" i="53"/>
  <c r="J344" i="53"/>
  <c r="K343" i="53"/>
  <c r="C384" i="53"/>
  <c r="B383" i="53"/>
  <c r="L499" i="53"/>
  <c r="K500" i="53"/>
  <c r="B96" i="53"/>
  <c r="C97" i="53"/>
  <c r="K656" i="53"/>
  <c r="L655" i="53"/>
  <c r="K447" i="53"/>
  <c r="J448" i="53"/>
  <c r="L707" i="53"/>
  <c r="K708" i="53"/>
  <c r="K109" i="53"/>
  <c r="J110" i="53"/>
  <c r="L369" i="53"/>
  <c r="K370" i="53"/>
  <c r="C516" i="53"/>
  <c r="B515" i="53"/>
  <c r="B722" i="53"/>
  <c r="C723" i="53"/>
  <c r="L213" i="53"/>
  <c r="K214" i="53"/>
  <c r="C334" i="53"/>
  <c r="B333" i="53"/>
  <c r="B45" i="53"/>
  <c r="C46" i="53"/>
  <c r="B694" i="53"/>
  <c r="C695" i="53"/>
  <c r="B19" i="53"/>
  <c r="C20" i="53"/>
  <c r="K317" i="53"/>
  <c r="J318" i="53"/>
  <c r="K57" i="53"/>
  <c r="J58" i="53"/>
  <c r="K734" i="53"/>
  <c r="L733" i="53"/>
  <c r="L395" i="53"/>
  <c r="K396" i="53"/>
  <c r="B670" i="53"/>
  <c r="C671" i="53"/>
  <c r="B253" i="53"/>
  <c r="C254" i="53"/>
  <c r="K292" i="53" l="1"/>
  <c r="L291" i="53"/>
  <c r="L838" i="53"/>
  <c r="M837" i="53"/>
  <c r="C150" i="53"/>
  <c r="B149" i="53"/>
  <c r="B567" i="53"/>
  <c r="C568" i="53"/>
  <c r="B71" i="53"/>
  <c r="C72" i="53"/>
  <c r="B773" i="53"/>
  <c r="C774" i="53"/>
  <c r="C826" i="53"/>
  <c r="B825" i="53"/>
  <c r="L473" i="53"/>
  <c r="K474" i="53"/>
  <c r="L525" i="53"/>
  <c r="K526" i="53"/>
  <c r="C178" i="53"/>
  <c r="B177" i="53"/>
  <c r="B123" i="53"/>
  <c r="C124" i="53"/>
  <c r="C463" i="53"/>
  <c r="B462" i="53"/>
  <c r="B279" i="53"/>
  <c r="C280" i="53"/>
  <c r="B410" i="53"/>
  <c r="C411" i="53"/>
  <c r="L84" i="53"/>
  <c r="M83" i="53"/>
  <c r="C203" i="53"/>
  <c r="B202" i="53"/>
  <c r="M785" i="53"/>
  <c r="L786" i="53"/>
  <c r="C335" i="53"/>
  <c r="B334" i="53"/>
  <c r="B516" i="53"/>
  <c r="C517" i="53"/>
  <c r="L109" i="53"/>
  <c r="K110" i="53"/>
  <c r="L447" i="53"/>
  <c r="K448" i="53"/>
  <c r="B384" i="53"/>
  <c r="C385" i="53"/>
  <c r="M629" i="53"/>
  <c r="L630" i="53"/>
  <c r="C307" i="53"/>
  <c r="B306" i="53"/>
  <c r="L265" i="53"/>
  <c r="K266" i="53"/>
  <c r="C21" i="53"/>
  <c r="B20" i="53"/>
  <c r="B97" i="53"/>
  <c r="C98" i="53"/>
  <c r="K240" i="53"/>
  <c r="L239" i="53"/>
  <c r="M811" i="53"/>
  <c r="L812" i="53"/>
  <c r="C541" i="53"/>
  <c r="B540" i="53"/>
  <c r="J162" i="53"/>
  <c r="K161" i="53"/>
  <c r="K31" i="53" s="1"/>
  <c r="K32" i="53" s="1"/>
  <c r="L317" i="53"/>
  <c r="K318" i="53"/>
  <c r="C672" i="53"/>
  <c r="B671" i="53"/>
  <c r="L734" i="53"/>
  <c r="M733" i="53"/>
  <c r="L57" i="53"/>
  <c r="K58" i="53"/>
  <c r="B695" i="53"/>
  <c r="C696" i="53"/>
  <c r="C47" i="53"/>
  <c r="B46" i="53"/>
  <c r="B723" i="53"/>
  <c r="C724" i="53"/>
  <c r="M655" i="53"/>
  <c r="L656" i="53"/>
  <c r="L343" i="53"/>
  <c r="K344" i="53"/>
  <c r="C359" i="53"/>
  <c r="B358" i="53"/>
  <c r="L682" i="53"/>
  <c r="M681" i="53"/>
  <c r="C489" i="53"/>
  <c r="B488" i="53"/>
  <c r="C437" i="53"/>
  <c r="B436" i="53"/>
  <c r="M395" i="53"/>
  <c r="L396" i="53"/>
  <c r="L214" i="53"/>
  <c r="M213" i="53"/>
  <c r="N421" i="53"/>
  <c r="T421" i="53"/>
  <c r="M422" i="53"/>
  <c r="T422" i="53" s="1"/>
  <c r="N135" i="53"/>
  <c r="M136" i="53"/>
  <c r="T136" i="53" s="1"/>
  <c r="T135" i="53"/>
  <c r="B591" i="53"/>
  <c r="C592" i="53"/>
  <c r="C255" i="53"/>
  <c r="B254" i="53"/>
  <c r="B799" i="53"/>
  <c r="C800" i="53"/>
  <c r="M603" i="53"/>
  <c r="L604" i="53"/>
  <c r="M759" i="53"/>
  <c r="L760" i="53"/>
  <c r="B747" i="53"/>
  <c r="C748" i="53"/>
  <c r="M369" i="53"/>
  <c r="L370" i="53"/>
  <c r="M707" i="53"/>
  <c r="L708" i="53"/>
  <c r="M499" i="53"/>
  <c r="L500" i="53"/>
  <c r="L187" i="53"/>
  <c r="K188" i="53"/>
  <c r="C228" i="53"/>
  <c r="B227" i="53"/>
  <c r="L551" i="53"/>
  <c r="K552" i="53"/>
  <c r="L577" i="53"/>
  <c r="K578" i="53"/>
  <c r="B643" i="53"/>
  <c r="C644" i="53"/>
  <c r="B619" i="53"/>
  <c r="C620" i="53"/>
  <c r="E6" i="39"/>
  <c r="M291" i="53" l="1"/>
  <c r="L292" i="53"/>
  <c r="M838" i="53"/>
  <c r="T838" i="53" s="1"/>
  <c r="T837" i="53"/>
  <c r="N837" i="53"/>
  <c r="B150" i="53"/>
  <c r="C151" i="53"/>
  <c r="C73" i="53"/>
  <c r="B72" i="53"/>
  <c r="C775" i="53"/>
  <c r="B774" i="53"/>
  <c r="B568" i="53"/>
  <c r="C569" i="53"/>
  <c r="L474" i="53"/>
  <c r="M473" i="53"/>
  <c r="C827" i="53"/>
  <c r="B826" i="53"/>
  <c r="L526" i="53"/>
  <c r="M525" i="53"/>
  <c r="N785" i="53"/>
  <c r="M786" i="53"/>
  <c r="T786" i="53" s="1"/>
  <c r="T785" i="53"/>
  <c r="B203" i="53"/>
  <c r="C204" i="53"/>
  <c r="C464" i="53"/>
  <c r="B463" i="53"/>
  <c r="B178" i="53"/>
  <c r="C179" i="53"/>
  <c r="C412" i="53"/>
  <c r="B411" i="53"/>
  <c r="N83" i="53"/>
  <c r="M84" i="53"/>
  <c r="T84" i="53" s="1"/>
  <c r="T83" i="53"/>
  <c r="B280" i="53"/>
  <c r="C281" i="53"/>
  <c r="C125" i="53"/>
  <c r="B124" i="53"/>
  <c r="B644" i="53"/>
  <c r="C645" i="53"/>
  <c r="T759" i="53"/>
  <c r="M760" i="53"/>
  <c r="T760" i="53" s="1"/>
  <c r="N759" i="53"/>
  <c r="N681" i="53"/>
  <c r="T681" i="53"/>
  <c r="M682" i="53"/>
  <c r="T682" i="53" s="1"/>
  <c r="C697" i="53"/>
  <c r="B696" i="53"/>
  <c r="M57" i="53"/>
  <c r="L58" i="53"/>
  <c r="L318" i="53"/>
  <c r="M317" i="53"/>
  <c r="C518" i="53"/>
  <c r="B517" i="53"/>
  <c r="B228" i="53"/>
  <c r="C229" i="53"/>
  <c r="T707" i="53"/>
  <c r="M708" i="53"/>
  <c r="T708" i="53" s="1"/>
  <c r="N707" i="53"/>
  <c r="B800" i="53"/>
  <c r="C801" i="53"/>
  <c r="B592" i="53"/>
  <c r="C593" i="53"/>
  <c r="B489" i="53"/>
  <c r="C490" i="53"/>
  <c r="B307" i="53"/>
  <c r="C308" i="53"/>
  <c r="C336" i="53"/>
  <c r="B335" i="53"/>
  <c r="B255" i="53"/>
  <c r="C256" i="53"/>
  <c r="N422" i="53"/>
  <c r="O421" i="53"/>
  <c r="L552" i="53"/>
  <c r="M551" i="53"/>
  <c r="M187" i="53"/>
  <c r="L188" i="53"/>
  <c r="T499" i="53"/>
  <c r="M500" i="53"/>
  <c r="T500" i="53" s="1"/>
  <c r="N499" i="53"/>
  <c r="T369" i="53"/>
  <c r="N369" i="53"/>
  <c r="M370" i="53"/>
  <c r="T370" i="53" s="1"/>
  <c r="B748" i="53"/>
  <c r="C749" i="53"/>
  <c r="T395" i="53"/>
  <c r="M396" i="53"/>
  <c r="T396" i="53" s="1"/>
  <c r="N395" i="53"/>
  <c r="L344" i="53"/>
  <c r="M343" i="53"/>
  <c r="N733" i="53"/>
  <c r="T733" i="53"/>
  <c r="M734" i="53"/>
  <c r="T734" i="53" s="1"/>
  <c r="L161" i="53"/>
  <c r="L31" i="53" s="1"/>
  <c r="L32" i="53" s="1"/>
  <c r="K162" i="53"/>
  <c r="N811" i="53"/>
  <c r="T811" i="53"/>
  <c r="M812" i="53"/>
  <c r="T812" i="53" s="1"/>
  <c r="M265" i="53"/>
  <c r="L266" i="53"/>
  <c r="T629" i="53"/>
  <c r="M630" i="53"/>
  <c r="T630" i="53" s="1"/>
  <c r="N629" i="53"/>
  <c r="L448" i="53"/>
  <c r="M447" i="53"/>
  <c r="B724" i="53"/>
  <c r="C725" i="53"/>
  <c r="C99" i="53"/>
  <c r="B98" i="53"/>
  <c r="L578" i="53"/>
  <c r="M577" i="53"/>
  <c r="O135" i="53"/>
  <c r="N136" i="53"/>
  <c r="N213" i="53"/>
  <c r="T213" i="53"/>
  <c r="M214" i="53"/>
  <c r="T214" i="53" s="1"/>
  <c r="B437" i="53"/>
  <c r="C438" i="53"/>
  <c r="B359" i="53"/>
  <c r="C360" i="53"/>
  <c r="M656" i="53"/>
  <c r="T656" i="53" s="1"/>
  <c r="T655" i="53"/>
  <c r="N655" i="53"/>
  <c r="B47" i="53"/>
  <c r="C48" i="53"/>
  <c r="B541" i="53"/>
  <c r="C542" i="53"/>
  <c r="B21" i="53"/>
  <c r="C22" i="53"/>
  <c r="M109" i="53"/>
  <c r="L110" i="53"/>
  <c r="B620" i="53"/>
  <c r="C621" i="53"/>
  <c r="N603" i="53"/>
  <c r="M604" i="53"/>
  <c r="T604" i="53" s="1"/>
  <c r="T603" i="53"/>
  <c r="C673" i="53"/>
  <c r="B672" i="53"/>
  <c r="M239" i="53"/>
  <c r="L240" i="53"/>
  <c r="B385" i="53"/>
  <c r="C386" i="53"/>
  <c r="T291" i="53" l="1"/>
  <c r="M292" i="53"/>
  <c r="T292" i="53" s="1"/>
  <c r="N291" i="53"/>
  <c r="N838" i="53"/>
  <c r="O837" i="53"/>
  <c r="C776" i="53"/>
  <c r="B775" i="53"/>
  <c r="B73" i="53"/>
  <c r="C74" i="53"/>
  <c r="C152" i="53"/>
  <c r="B151" i="53"/>
  <c r="B569" i="53"/>
  <c r="C570" i="53"/>
  <c r="B827" i="53"/>
  <c r="C828" i="53"/>
  <c r="T525" i="53"/>
  <c r="M526" i="53"/>
  <c r="T526" i="53" s="1"/>
  <c r="N525" i="53"/>
  <c r="M474" i="53"/>
  <c r="T474" i="53" s="1"/>
  <c r="N473" i="53"/>
  <c r="T473" i="53"/>
  <c r="B464" i="53"/>
  <c r="C465" i="53"/>
  <c r="C126" i="53"/>
  <c r="B125" i="53"/>
  <c r="C180" i="53"/>
  <c r="B179" i="53"/>
  <c r="B204" i="53"/>
  <c r="C205" i="53"/>
  <c r="O785" i="53"/>
  <c r="N786" i="53"/>
  <c r="C413" i="53"/>
  <c r="B412" i="53"/>
  <c r="C282" i="53"/>
  <c r="B281" i="53"/>
  <c r="O83" i="53"/>
  <c r="N84" i="53"/>
  <c r="B22" i="53"/>
  <c r="C23" i="53"/>
  <c r="T577" i="53"/>
  <c r="M578" i="53"/>
  <c r="T578" i="53" s="1"/>
  <c r="N577" i="53"/>
  <c r="T265" i="53"/>
  <c r="M266" i="53"/>
  <c r="T266" i="53" s="1"/>
  <c r="N265" i="53"/>
  <c r="O422" i="53"/>
  <c r="P421" i="53"/>
  <c r="C491" i="53"/>
  <c r="B490" i="53"/>
  <c r="B593" i="53"/>
  <c r="C594" i="53"/>
  <c r="N708" i="53"/>
  <c r="O707" i="53"/>
  <c r="T57" i="53"/>
  <c r="M58" i="53"/>
  <c r="T58" i="53" s="1"/>
  <c r="N57" i="53"/>
  <c r="C646" i="53"/>
  <c r="B645" i="53"/>
  <c r="T109" i="53"/>
  <c r="M110" i="53"/>
  <c r="T110" i="53" s="1"/>
  <c r="N109" i="53"/>
  <c r="B438" i="53"/>
  <c r="C439" i="53"/>
  <c r="O213" i="53"/>
  <c r="N214" i="53"/>
  <c r="N812" i="53"/>
  <c r="O811" i="53"/>
  <c r="C230" i="53"/>
  <c r="B229" i="53"/>
  <c r="B542" i="53"/>
  <c r="C543" i="53"/>
  <c r="T447" i="53"/>
  <c r="M448" i="53"/>
  <c r="T448" i="53" s="1"/>
  <c r="N447" i="53"/>
  <c r="O603" i="53"/>
  <c r="N604" i="53"/>
  <c r="C361" i="53"/>
  <c r="B360" i="53"/>
  <c r="O136" i="53"/>
  <c r="P135" i="53"/>
  <c r="N343" i="53"/>
  <c r="T343" i="53"/>
  <c r="M344" i="53"/>
  <c r="T344" i="53" s="1"/>
  <c r="O395" i="53"/>
  <c r="N396" i="53"/>
  <c r="N370" i="53"/>
  <c r="O369" i="53"/>
  <c r="C337" i="53"/>
  <c r="B336" i="53"/>
  <c r="N239" i="53"/>
  <c r="M240" i="53"/>
  <c r="T240" i="53" s="1"/>
  <c r="T239" i="53"/>
  <c r="C622" i="53"/>
  <c r="B621" i="53"/>
  <c r="C49" i="53"/>
  <c r="B48" i="53"/>
  <c r="O629" i="53"/>
  <c r="N630" i="53"/>
  <c r="O733" i="53"/>
  <c r="N734" i="53"/>
  <c r="T551" i="53"/>
  <c r="M552" i="53"/>
  <c r="T552" i="53" s="1"/>
  <c r="N551" i="53"/>
  <c r="C387" i="53"/>
  <c r="B386" i="53"/>
  <c r="B99" i="53"/>
  <c r="C100" i="53"/>
  <c r="M161" i="53"/>
  <c r="M31" i="53" s="1"/>
  <c r="M32" i="53" s="1"/>
  <c r="L162" i="53"/>
  <c r="O499" i="53"/>
  <c r="N500" i="53"/>
  <c r="T187" i="53"/>
  <c r="M188" i="53"/>
  <c r="T188" i="53" s="1"/>
  <c r="N187" i="53"/>
  <c r="T317" i="53"/>
  <c r="M318" i="53"/>
  <c r="T318" i="53" s="1"/>
  <c r="N317" i="53"/>
  <c r="B697" i="53"/>
  <c r="C698" i="53"/>
  <c r="N760" i="53"/>
  <c r="O759" i="53"/>
  <c r="C674" i="53"/>
  <c r="B673" i="53"/>
  <c r="O655" i="53"/>
  <c r="N656" i="53"/>
  <c r="C726" i="53"/>
  <c r="B725" i="53"/>
  <c r="B749" i="53"/>
  <c r="C750" i="53"/>
  <c r="C257" i="53"/>
  <c r="B256" i="53"/>
  <c r="B308" i="53"/>
  <c r="C309" i="53"/>
  <c r="B801" i="53"/>
  <c r="C802" i="53"/>
  <c r="C519" i="53"/>
  <c r="B518" i="53"/>
  <c r="O681" i="53"/>
  <c r="N682" i="53"/>
  <c r="O291" i="53" l="1"/>
  <c r="N292" i="53"/>
  <c r="O838" i="53"/>
  <c r="P837" i="53"/>
  <c r="C153" i="53"/>
  <c r="B152" i="53"/>
  <c r="B776" i="53"/>
  <c r="C777" i="53"/>
  <c r="B570" i="53"/>
  <c r="C571" i="53"/>
  <c r="C75" i="53"/>
  <c r="B74" i="53"/>
  <c r="C829" i="53"/>
  <c r="B828" i="53"/>
  <c r="O473" i="53"/>
  <c r="N474" i="53"/>
  <c r="O525" i="53"/>
  <c r="N526" i="53"/>
  <c r="C466" i="53"/>
  <c r="B465" i="53"/>
  <c r="B413" i="53"/>
  <c r="C414" i="53"/>
  <c r="C127" i="53"/>
  <c r="B126" i="53"/>
  <c r="B282" i="53"/>
  <c r="C283" i="53"/>
  <c r="O786" i="53"/>
  <c r="P785" i="53"/>
  <c r="C181" i="53"/>
  <c r="B180" i="53"/>
  <c r="P83" i="53"/>
  <c r="O84" i="53"/>
  <c r="B205" i="53"/>
  <c r="C206" i="53"/>
  <c r="B802" i="53"/>
  <c r="C803" i="53"/>
  <c r="O551" i="53"/>
  <c r="N552" i="53"/>
  <c r="B49" i="53"/>
  <c r="C50" i="53"/>
  <c r="P369" i="53"/>
  <c r="O370" i="53"/>
  <c r="B361" i="53"/>
  <c r="C362" i="53"/>
  <c r="P811" i="53"/>
  <c r="O812" i="53"/>
  <c r="B439" i="53"/>
  <c r="C440" i="53"/>
  <c r="O577" i="53"/>
  <c r="N578" i="53"/>
  <c r="B387" i="53"/>
  <c r="C388" i="53"/>
  <c r="O447" i="53"/>
  <c r="N448" i="53"/>
  <c r="O214" i="53"/>
  <c r="P213" i="53"/>
  <c r="O604" i="53"/>
  <c r="P603" i="53"/>
  <c r="B543" i="53"/>
  <c r="C544" i="53"/>
  <c r="O109" i="53"/>
  <c r="N110" i="53"/>
  <c r="B646" i="53"/>
  <c r="C647" i="53"/>
  <c r="B309" i="53"/>
  <c r="C310" i="53"/>
  <c r="O760" i="53"/>
  <c r="P759" i="53"/>
  <c r="O317" i="53"/>
  <c r="N318" i="53"/>
  <c r="O734" i="53"/>
  <c r="P733" i="53"/>
  <c r="O630" i="53"/>
  <c r="P629" i="53"/>
  <c r="O343" i="53"/>
  <c r="N344" i="53"/>
  <c r="T31" i="53"/>
  <c r="C17" i="46" s="1"/>
  <c r="C14" i="46" s="1"/>
  <c r="T32" i="53"/>
  <c r="B491" i="53"/>
  <c r="C492" i="53"/>
  <c r="B519" i="53"/>
  <c r="C520" i="53"/>
  <c r="B257" i="53"/>
  <c r="C258" i="53"/>
  <c r="C675" i="53"/>
  <c r="B674" i="53"/>
  <c r="B230" i="53"/>
  <c r="C231" i="53"/>
  <c r="O57" i="53"/>
  <c r="N58" i="53"/>
  <c r="P707" i="53"/>
  <c r="O708" i="53"/>
  <c r="B23" i="53"/>
  <c r="C24" i="53"/>
  <c r="B750" i="53"/>
  <c r="C751" i="53"/>
  <c r="B698" i="53"/>
  <c r="C699" i="53"/>
  <c r="B100" i="53"/>
  <c r="C101" i="53"/>
  <c r="B622" i="53"/>
  <c r="C623" i="53"/>
  <c r="O682" i="53"/>
  <c r="P681" i="53"/>
  <c r="B726" i="53"/>
  <c r="C727" i="53"/>
  <c r="O656" i="53"/>
  <c r="P655" i="53"/>
  <c r="O187" i="53"/>
  <c r="N188" i="53"/>
  <c r="P499" i="53"/>
  <c r="O500" i="53"/>
  <c r="M162" i="53"/>
  <c r="T162" i="53" s="1"/>
  <c r="T161" i="53"/>
  <c r="N161" i="53"/>
  <c r="N31" i="53" s="1"/>
  <c r="N32" i="53" s="1"/>
  <c r="O239" i="53"/>
  <c r="N240" i="53"/>
  <c r="B337" i="53"/>
  <c r="C338" i="53"/>
  <c r="P395" i="53"/>
  <c r="O396" i="53"/>
  <c r="Q135" i="53"/>
  <c r="P136" i="53"/>
  <c r="B594" i="53"/>
  <c r="C595" i="53"/>
  <c r="Q421" i="53"/>
  <c r="P422" i="53"/>
  <c r="O265" i="53"/>
  <c r="N266" i="53"/>
  <c r="B5" i="46"/>
  <c r="H20" i="46"/>
  <c r="B50" i="46"/>
  <c r="D41" i="46"/>
  <c r="O292" i="53" l="1"/>
  <c r="P291" i="53"/>
  <c r="Q837" i="53"/>
  <c r="P838" i="53"/>
  <c r="B153" i="53"/>
  <c r="C154" i="53"/>
  <c r="B571" i="53"/>
  <c r="C572" i="53"/>
  <c r="B75" i="53"/>
  <c r="C76" i="53"/>
  <c r="C778" i="53"/>
  <c r="B777" i="53"/>
  <c r="B829" i="53"/>
  <c r="C830" i="53"/>
  <c r="P525" i="53"/>
  <c r="O526" i="53"/>
  <c r="O474" i="53"/>
  <c r="P473" i="53"/>
  <c r="Q785" i="53"/>
  <c r="P786" i="53"/>
  <c r="P84" i="53"/>
  <c r="Q83" i="53"/>
  <c r="B127" i="53"/>
  <c r="C128" i="53"/>
  <c r="C467" i="53"/>
  <c r="B466" i="53"/>
  <c r="C182" i="53"/>
  <c r="B181" i="53"/>
  <c r="B206" i="53"/>
  <c r="C207" i="53"/>
  <c r="B283" i="53"/>
  <c r="C284" i="53"/>
  <c r="C415" i="53"/>
  <c r="B414" i="53"/>
  <c r="U421" i="53"/>
  <c r="Q422" i="53"/>
  <c r="U422" i="53" s="1"/>
  <c r="P447" i="53"/>
  <c r="O448" i="53"/>
  <c r="Q629" i="53"/>
  <c r="P630" i="53"/>
  <c r="Q603" i="53"/>
  <c r="P604" i="53"/>
  <c r="P214" i="53"/>
  <c r="Q213" i="53"/>
  <c r="B388" i="53"/>
  <c r="C389" i="53"/>
  <c r="C363" i="53"/>
  <c r="B362" i="53"/>
  <c r="B50" i="53"/>
  <c r="C51" i="53"/>
  <c r="P265" i="53"/>
  <c r="O266" i="53"/>
  <c r="U135" i="53"/>
  <c r="Q136" i="53"/>
  <c r="U136" i="53" s="1"/>
  <c r="B727" i="53"/>
  <c r="C728" i="53"/>
  <c r="C624" i="53"/>
  <c r="B623" i="53"/>
  <c r="B101" i="53"/>
  <c r="C102" i="53"/>
  <c r="B751" i="53"/>
  <c r="C752" i="53"/>
  <c r="B24" i="53"/>
  <c r="C25" i="53"/>
  <c r="P57" i="53"/>
  <c r="O58" i="53"/>
  <c r="O344" i="53"/>
  <c r="P343" i="53"/>
  <c r="P317" i="53"/>
  <c r="O318" i="53"/>
  <c r="Q369" i="53"/>
  <c r="P370" i="53"/>
  <c r="P551" i="53"/>
  <c r="O552" i="53"/>
  <c r="P396" i="53"/>
  <c r="Q395" i="53"/>
  <c r="O240" i="53"/>
  <c r="P239" i="53"/>
  <c r="Q655" i="53"/>
  <c r="P656" i="53"/>
  <c r="P682" i="53"/>
  <c r="Q681" i="53"/>
  <c r="B699" i="53"/>
  <c r="C700" i="53"/>
  <c r="B675" i="53"/>
  <c r="C676" i="53"/>
  <c r="P109" i="53"/>
  <c r="O110" i="53"/>
  <c r="P577" i="53"/>
  <c r="O578" i="53"/>
  <c r="Q811" i="53"/>
  <c r="P812" i="53"/>
  <c r="P187" i="53"/>
  <c r="O188" i="53"/>
  <c r="Q707" i="53"/>
  <c r="P708" i="53"/>
  <c r="C232" i="53"/>
  <c r="B231" i="53"/>
  <c r="C521" i="53"/>
  <c r="B520" i="53"/>
  <c r="Q759" i="53"/>
  <c r="P760" i="53"/>
  <c r="B803" i="53"/>
  <c r="C804" i="53"/>
  <c r="B595" i="53"/>
  <c r="C596" i="53"/>
  <c r="C339" i="53"/>
  <c r="B338" i="53"/>
  <c r="N162" i="53"/>
  <c r="O161" i="53"/>
  <c r="O31" i="53" s="1"/>
  <c r="O32" i="53" s="1"/>
  <c r="P500" i="53"/>
  <c r="Q499" i="53"/>
  <c r="B258" i="53"/>
  <c r="C259" i="53"/>
  <c r="B492" i="53"/>
  <c r="C493" i="53"/>
  <c r="P734" i="53"/>
  <c r="Q733" i="53"/>
  <c r="B310" i="53"/>
  <c r="C311" i="53"/>
  <c r="C648" i="53"/>
  <c r="B647" i="53"/>
  <c r="B544" i="53"/>
  <c r="C545" i="53"/>
  <c r="B440" i="53"/>
  <c r="C441" i="53"/>
  <c r="H35" i="46"/>
  <c r="L38" i="46"/>
  <c r="I39" i="46"/>
  <c r="J38" i="46"/>
  <c r="K39" i="46"/>
  <c r="J39" i="46"/>
  <c r="L39" i="46"/>
  <c r="H30" i="46"/>
  <c r="G35" i="46"/>
  <c r="K35" i="46"/>
  <c r="I35" i="46"/>
  <c r="L25" i="46"/>
  <c r="L35" i="46"/>
  <c r="J35" i="46"/>
  <c r="K30" i="46"/>
  <c r="G30" i="46"/>
  <c r="L30" i="46"/>
  <c r="J30" i="46"/>
  <c r="I30" i="46"/>
  <c r="G25" i="46"/>
  <c r="H25" i="46"/>
  <c r="G20" i="46"/>
  <c r="K20" i="46"/>
  <c r="I25" i="46"/>
  <c r="K25" i="46"/>
  <c r="L20" i="46"/>
  <c r="J25" i="46"/>
  <c r="J20" i="46"/>
  <c r="I20" i="46"/>
  <c r="J15" i="46"/>
  <c r="L15" i="46"/>
  <c r="H15" i="46"/>
  <c r="K15" i="46"/>
  <c r="I15" i="46"/>
  <c r="G15" i="46"/>
  <c r="B41" i="46"/>
  <c r="C41" i="46"/>
  <c r="P292" i="53" l="1"/>
  <c r="Q291" i="53"/>
  <c r="U837" i="53"/>
  <c r="Q838" i="53"/>
  <c r="U838" i="53" s="1"/>
  <c r="C155" i="53"/>
  <c r="B154" i="53"/>
  <c r="C77" i="53"/>
  <c r="B76" i="53"/>
  <c r="C779" i="53"/>
  <c r="B778" i="53"/>
  <c r="B572" i="53"/>
  <c r="C573" i="53"/>
  <c r="Q473" i="53"/>
  <c r="P474" i="53"/>
  <c r="P526" i="53"/>
  <c r="Q525" i="53"/>
  <c r="C831" i="53"/>
  <c r="B830" i="53"/>
  <c r="C129" i="53"/>
  <c r="B128" i="53"/>
  <c r="B415" i="53"/>
  <c r="C416" i="53"/>
  <c r="C183" i="53"/>
  <c r="B182" i="53"/>
  <c r="U785" i="53"/>
  <c r="Q786" i="53"/>
  <c r="U786" i="53" s="1"/>
  <c r="B284" i="53"/>
  <c r="C285" i="53"/>
  <c r="C468" i="53"/>
  <c r="B467" i="53"/>
  <c r="B207" i="53"/>
  <c r="C208" i="53"/>
  <c r="Q84" i="53"/>
  <c r="U84" i="53" s="1"/>
  <c r="U83" i="53"/>
  <c r="C494" i="53"/>
  <c r="B493" i="53"/>
  <c r="C677" i="53"/>
  <c r="B676" i="53"/>
  <c r="P58" i="53"/>
  <c r="Q57" i="53"/>
  <c r="B624" i="53"/>
  <c r="C625" i="53"/>
  <c r="Q187" i="53"/>
  <c r="P188" i="53"/>
  <c r="U811" i="53"/>
  <c r="Q812" i="53"/>
  <c r="U812" i="53" s="1"/>
  <c r="Q109" i="53"/>
  <c r="P110" i="53"/>
  <c r="Q551" i="53"/>
  <c r="P552" i="53"/>
  <c r="Q214" i="53"/>
  <c r="U214" i="53" s="1"/>
  <c r="U213" i="53"/>
  <c r="Q734" i="53"/>
  <c r="U734" i="53" s="1"/>
  <c r="U733" i="53"/>
  <c r="C260" i="53"/>
  <c r="B259" i="53"/>
  <c r="P161" i="53"/>
  <c r="P31" i="53" s="1"/>
  <c r="P32" i="53" s="1"/>
  <c r="O162" i="53"/>
  <c r="B596" i="53"/>
  <c r="C597" i="53"/>
  <c r="B700" i="53"/>
  <c r="C701" i="53"/>
  <c r="Q682" i="53"/>
  <c r="U682" i="53" s="1"/>
  <c r="U681" i="53"/>
  <c r="Q239" i="53"/>
  <c r="P240" i="53"/>
  <c r="P344" i="53"/>
  <c r="Q343" i="53"/>
  <c r="P266" i="53"/>
  <c r="Q265" i="53"/>
  <c r="U603" i="53"/>
  <c r="Q604" i="53"/>
  <c r="U604" i="53" s="1"/>
  <c r="Q630" i="53"/>
  <c r="U630" i="53" s="1"/>
  <c r="U629" i="53"/>
  <c r="Q447" i="53"/>
  <c r="P448" i="53"/>
  <c r="C442" i="53"/>
  <c r="B441" i="53"/>
  <c r="C546" i="53"/>
  <c r="B545" i="53"/>
  <c r="C312" i="53"/>
  <c r="B311" i="53"/>
  <c r="Q500" i="53"/>
  <c r="U500" i="53" s="1"/>
  <c r="U499" i="53"/>
  <c r="C805" i="53"/>
  <c r="B804" i="53"/>
  <c r="Q396" i="53"/>
  <c r="U396" i="53" s="1"/>
  <c r="U395" i="53"/>
  <c r="C364" i="53"/>
  <c r="B363" i="53"/>
  <c r="B648" i="53"/>
  <c r="C649" i="53"/>
  <c r="C233" i="53"/>
  <c r="B232" i="53"/>
  <c r="B752" i="53"/>
  <c r="C753" i="53"/>
  <c r="C340" i="53"/>
  <c r="B339" i="53"/>
  <c r="U759" i="53"/>
  <c r="Q760" i="53"/>
  <c r="U760" i="53" s="1"/>
  <c r="B521" i="53"/>
  <c r="C522" i="53"/>
  <c r="U707" i="53"/>
  <c r="Q708" i="53"/>
  <c r="U708" i="53" s="1"/>
  <c r="Q577" i="53"/>
  <c r="P578" i="53"/>
  <c r="Q656" i="53"/>
  <c r="U656" i="53" s="1"/>
  <c r="U655" i="53"/>
  <c r="U369" i="53"/>
  <c r="Q370" i="53"/>
  <c r="U370" i="53" s="1"/>
  <c r="Q317" i="53"/>
  <c r="P318" i="53"/>
  <c r="C26" i="53"/>
  <c r="B25" i="53"/>
  <c r="B102" i="53"/>
  <c r="C103" i="53"/>
  <c r="B728" i="53"/>
  <c r="C729" i="53"/>
  <c r="C52" i="53"/>
  <c r="B51" i="53"/>
  <c r="C390" i="53"/>
  <c r="B389" i="53"/>
  <c r="I38" i="46"/>
  <c r="H40" i="46"/>
  <c r="K38" i="46"/>
  <c r="G40" i="46"/>
  <c r="L40" i="46"/>
  <c r="I40" i="46"/>
  <c r="J40" i="46"/>
  <c r="K40" i="46"/>
  <c r="U291" i="53" l="1"/>
  <c r="Q292" i="53"/>
  <c r="U292" i="53" s="1"/>
  <c r="B779" i="53"/>
  <c r="C780" i="53"/>
  <c r="B155" i="53"/>
  <c r="C156" i="53"/>
  <c r="B77" i="53"/>
  <c r="C78" i="53"/>
  <c r="B573" i="53"/>
  <c r="C574" i="53"/>
  <c r="U525" i="53"/>
  <c r="Q526" i="53"/>
  <c r="U526" i="53" s="1"/>
  <c r="C832" i="53"/>
  <c r="B831" i="53"/>
  <c r="Q474" i="53"/>
  <c r="U474" i="53" s="1"/>
  <c r="U473" i="53"/>
  <c r="C286" i="53"/>
  <c r="B285" i="53"/>
  <c r="C184" i="53"/>
  <c r="B183" i="53"/>
  <c r="C130" i="53"/>
  <c r="B129" i="53"/>
  <c r="B208" i="53"/>
  <c r="C209" i="53"/>
  <c r="B468" i="53"/>
  <c r="C469" i="53"/>
  <c r="C417" i="53"/>
  <c r="B416" i="53"/>
  <c r="B52" i="53"/>
  <c r="C53" i="53"/>
  <c r="Q318" i="53"/>
  <c r="U318" i="53" s="1"/>
  <c r="U317" i="53"/>
  <c r="B805" i="53"/>
  <c r="C806" i="53"/>
  <c r="B312" i="53"/>
  <c r="C313" i="53"/>
  <c r="Q552" i="53"/>
  <c r="U552" i="53" s="1"/>
  <c r="U551" i="53"/>
  <c r="B390" i="53"/>
  <c r="C391" i="53"/>
  <c r="B26" i="53"/>
  <c r="C27" i="53"/>
  <c r="B340" i="53"/>
  <c r="C341" i="53"/>
  <c r="B364" i="53"/>
  <c r="C365" i="53"/>
  <c r="B546" i="53"/>
  <c r="C547" i="53"/>
  <c r="Q344" i="53"/>
  <c r="U344" i="53" s="1"/>
  <c r="U343" i="53"/>
  <c r="B597" i="53"/>
  <c r="C598" i="53"/>
  <c r="Q58" i="53"/>
  <c r="U58" i="53" s="1"/>
  <c r="U57" i="53"/>
  <c r="C678" i="53"/>
  <c r="B677" i="53"/>
  <c r="Q578" i="53"/>
  <c r="U578" i="53" s="1"/>
  <c r="U577" i="53"/>
  <c r="B233" i="53"/>
  <c r="C234" i="53"/>
  <c r="B442" i="53"/>
  <c r="C443" i="53"/>
  <c r="Q266" i="53"/>
  <c r="U266" i="53" s="1"/>
  <c r="U265" i="53"/>
  <c r="C702" i="53"/>
  <c r="B701" i="53"/>
  <c r="B625" i="53"/>
  <c r="C626" i="53"/>
  <c r="B494" i="53"/>
  <c r="C495" i="53"/>
  <c r="C104" i="53"/>
  <c r="B103" i="53"/>
  <c r="Q448" i="53"/>
  <c r="U448" i="53" s="1"/>
  <c r="U447" i="53"/>
  <c r="B260" i="53"/>
  <c r="C261" i="53"/>
  <c r="B729" i="53"/>
  <c r="C730" i="53"/>
  <c r="C523" i="53"/>
  <c r="B522" i="53"/>
  <c r="C754" i="53"/>
  <c r="B753" i="53"/>
  <c r="B649" i="53"/>
  <c r="C650" i="53"/>
  <c r="U239" i="53"/>
  <c r="Q240" i="53"/>
  <c r="U240" i="53" s="1"/>
  <c r="Q161" i="53"/>
  <c r="Q31" i="53" s="1"/>
  <c r="Q32" i="53" s="1"/>
  <c r="P162" i="53"/>
  <c r="Q110" i="53"/>
  <c r="U110" i="53" s="1"/>
  <c r="U109" i="53"/>
  <c r="Q188" i="53"/>
  <c r="U188" i="53" s="1"/>
  <c r="U187" i="53"/>
  <c r="Q34" i="39"/>
  <c r="U34" i="39" s="1"/>
  <c r="P34" i="39"/>
  <c r="O34" i="39"/>
  <c r="N34" i="39"/>
  <c r="M34" i="39"/>
  <c r="T34" i="39" s="1"/>
  <c r="L34" i="39"/>
  <c r="K34" i="39"/>
  <c r="J34" i="39"/>
  <c r="I34" i="39"/>
  <c r="H34" i="39"/>
  <c r="G34" i="39"/>
  <c r="F34" i="39"/>
  <c r="Q33" i="39"/>
  <c r="U33" i="39" s="1"/>
  <c r="P33" i="39"/>
  <c r="O33" i="39"/>
  <c r="N33" i="39"/>
  <c r="M33" i="39"/>
  <c r="T33" i="39" s="1"/>
  <c r="L33" i="39"/>
  <c r="K33" i="39"/>
  <c r="J33" i="39"/>
  <c r="I33" i="39"/>
  <c r="S33" i="39" s="1"/>
  <c r="H33" i="39"/>
  <c r="G33" i="39"/>
  <c r="F33" i="39"/>
  <c r="Q25" i="39"/>
  <c r="P25" i="39"/>
  <c r="O25" i="39"/>
  <c r="N25" i="39"/>
  <c r="M25" i="39"/>
  <c r="L25" i="39"/>
  <c r="K25" i="39"/>
  <c r="J25" i="39"/>
  <c r="I25" i="39"/>
  <c r="H25" i="39"/>
  <c r="G25" i="39"/>
  <c r="F25" i="39"/>
  <c r="Q24" i="39"/>
  <c r="P24" i="39"/>
  <c r="P26" i="39" s="1"/>
  <c r="O24" i="39"/>
  <c r="N24" i="39"/>
  <c r="M24" i="39"/>
  <c r="M26" i="39" s="1"/>
  <c r="L24" i="39"/>
  <c r="L26" i="39" s="1"/>
  <c r="K24" i="39"/>
  <c r="J24" i="39"/>
  <c r="I24" i="39"/>
  <c r="I26" i="39" s="1"/>
  <c r="H24" i="39"/>
  <c r="H26" i="39" s="1"/>
  <c r="G24" i="39"/>
  <c r="F24" i="39"/>
  <c r="Q20" i="39"/>
  <c r="P20" i="39"/>
  <c r="O20" i="39"/>
  <c r="N20" i="39"/>
  <c r="M20" i="39"/>
  <c r="L20" i="39"/>
  <c r="K20" i="39"/>
  <c r="J20" i="39"/>
  <c r="I20" i="39"/>
  <c r="H20" i="39"/>
  <c r="G20" i="39"/>
  <c r="F20" i="39"/>
  <c r="G19" i="39"/>
  <c r="H19" i="39"/>
  <c r="I19" i="39"/>
  <c r="J19" i="39"/>
  <c r="K19" i="39"/>
  <c r="L19" i="39"/>
  <c r="L21" i="39" s="1"/>
  <c r="L29" i="39" s="1"/>
  <c r="M19" i="39"/>
  <c r="N19" i="39"/>
  <c r="O19" i="39"/>
  <c r="P19" i="39"/>
  <c r="P21" i="39" s="1"/>
  <c r="P29" i="39" s="1"/>
  <c r="Q19" i="39"/>
  <c r="F19" i="39"/>
  <c r="F16" i="39"/>
  <c r="F15" i="39"/>
  <c r="F14" i="39"/>
  <c r="C229" i="39"/>
  <c r="S34" i="39"/>
  <c r="Q26" i="39"/>
  <c r="H21" i="39"/>
  <c r="H29" i="39" s="1"/>
  <c r="U304" i="39"/>
  <c r="D54" i="46" s="1"/>
  <c r="T304" i="39"/>
  <c r="C54" i="46" s="1"/>
  <c r="S304" i="39"/>
  <c r="B54" i="46" s="1"/>
  <c r="U303" i="39"/>
  <c r="D53" i="46" s="1"/>
  <c r="T303" i="39"/>
  <c r="C53" i="46" s="1"/>
  <c r="S303" i="39"/>
  <c r="B53" i="46" s="1"/>
  <c r="R300" i="39"/>
  <c r="Q296" i="39"/>
  <c r="Q307" i="39" s="1"/>
  <c r="P296" i="39"/>
  <c r="O296" i="39"/>
  <c r="O307" i="39" s="1"/>
  <c r="N296" i="39"/>
  <c r="N307" i="39" s="1"/>
  <c r="M296" i="39"/>
  <c r="M307" i="39" s="1"/>
  <c r="L296" i="39"/>
  <c r="L307" i="39" s="1"/>
  <c r="K296" i="39"/>
  <c r="K307" i="39" s="1"/>
  <c r="J296" i="39"/>
  <c r="I296" i="39"/>
  <c r="I307" i="39" s="1"/>
  <c r="H296" i="39"/>
  <c r="H307" i="39" s="1"/>
  <c r="G296" i="39"/>
  <c r="G307" i="39" s="1"/>
  <c r="F296" i="39"/>
  <c r="U295" i="39"/>
  <c r="T295" i="39"/>
  <c r="S295" i="39"/>
  <c r="U294" i="39"/>
  <c r="T294" i="39"/>
  <c r="S294" i="39"/>
  <c r="Q291" i="39"/>
  <c r="P291" i="39"/>
  <c r="O291" i="39"/>
  <c r="N291" i="39"/>
  <c r="M291" i="39"/>
  <c r="L291" i="39"/>
  <c r="K291" i="39"/>
  <c r="J291" i="39"/>
  <c r="I291" i="39"/>
  <c r="H291" i="39"/>
  <c r="G291" i="39"/>
  <c r="F291" i="39"/>
  <c r="F299" i="39" s="1"/>
  <c r="U290" i="39"/>
  <c r="T290" i="39"/>
  <c r="S290" i="39"/>
  <c r="U289" i="39"/>
  <c r="T289" i="39"/>
  <c r="S289" i="39"/>
  <c r="C283" i="39"/>
  <c r="U277" i="39"/>
  <c r="T277" i="39"/>
  <c r="S277" i="39"/>
  <c r="U276" i="39"/>
  <c r="T276" i="39"/>
  <c r="S276" i="39"/>
  <c r="R273" i="39"/>
  <c r="Q269" i="39"/>
  <c r="P269" i="39"/>
  <c r="P282" i="39" s="1"/>
  <c r="O269" i="39"/>
  <c r="N269" i="39"/>
  <c r="M269" i="39"/>
  <c r="L269" i="39"/>
  <c r="K269" i="39"/>
  <c r="J269" i="39"/>
  <c r="J282" i="39" s="1"/>
  <c r="I269" i="39"/>
  <c r="H269" i="39"/>
  <c r="G269" i="39"/>
  <c r="F269" i="39"/>
  <c r="F282" i="39" s="1"/>
  <c r="U268" i="39"/>
  <c r="T268" i="39"/>
  <c r="S268" i="39"/>
  <c r="U267" i="39"/>
  <c r="T267" i="39"/>
  <c r="S267" i="39"/>
  <c r="Q264" i="39"/>
  <c r="P264" i="39"/>
  <c r="O264" i="39"/>
  <c r="O272" i="39" s="1"/>
  <c r="N264" i="39"/>
  <c r="M264" i="39"/>
  <c r="L264" i="39"/>
  <c r="K264" i="39"/>
  <c r="K272" i="39" s="1"/>
  <c r="J264" i="39"/>
  <c r="I264" i="39"/>
  <c r="H264" i="39"/>
  <c r="G264" i="39"/>
  <c r="G272" i="39" s="1"/>
  <c r="F264" i="39"/>
  <c r="U263" i="39"/>
  <c r="T263" i="39"/>
  <c r="S263" i="39"/>
  <c r="U262" i="39"/>
  <c r="T262" i="39"/>
  <c r="S262" i="39"/>
  <c r="C256" i="39"/>
  <c r="U250" i="39"/>
  <c r="T250" i="39"/>
  <c r="S250" i="39"/>
  <c r="U249" i="39"/>
  <c r="T249" i="39"/>
  <c r="S249" i="39"/>
  <c r="R246" i="39"/>
  <c r="Q242" i="39"/>
  <c r="P242" i="39"/>
  <c r="P255" i="39" s="1"/>
  <c r="O242" i="39"/>
  <c r="N242" i="39"/>
  <c r="M242" i="39"/>
  <c r="L242" i="39"/>
  <c r="K242" i="39"/>
  <c r="J242" i="39"/>
  <c r="I242" i="39"/>
  <c r="H242" i="39"/>
  <c r="H255" i="39" s="1"/>
  <c r="G242" i="39"/>
  <c r="F242" i="39"/>
  <c r="U241" i="39"/>
  <c r="T241" i="39"/>
  <c r="S241" i="39"/>
  <c r="U240" i="39"/>
  <c r="T240" i="39"/>
  <c r="S240" i="39"/>
  <c r="Q237" i="39"/>
  <c r="P237" i="39"/>
  <c r="P245" i="39" s="1"/>
  <c r="O237" i="39"/>
  <c r="N237" i="39"/>
  <c r="M237" i="39"/>
  <c r="L237" i="39"/>
  <c r="K237" i="39"/>
  <c r="K245" i="39" s="1"/>
  <c r="J237" i="39"/>
  <c r="I237" i="39"/>
  <c r="H237" i="39"/>
  <c r="H245" i="39" s="1"/>
  <c r="G237" i="39"/>
  <c r="F237" i="39"/>
  <c r="U236" i="39"/>
  <c r="T236" i="39"/>
  <c r="S236" i="39"/>
  <c r="U235" i="39"/>
  <c r="T235" i="39"/>
  <c r="S235" i="39"/>
  <c r="U223" i="39"/>
  <c r="T223" i="39"/>
  <c r="S223" i="39"/>
  <c r="U222" i="39"/>
  <c r="T222" i="39"/>
  <c r="S222" i="39"/>
  <c r="R219" i="39"/>
  <c r="Q215" i="39"/>
  <c r="P215" i="39"/>
  <c r="P228" i="39" s="1"/>
  <c r="O215" i="39"/>
  <c r="N215" i="39"/>
  <c r="M215" i="39"/>
  <c r="L215" i="39"/>
  <c r="K215" i="39"/>
  <c r="K228" i="39" s="1"/>
  <c r="J215" i="39"/>
  <c r="I215" i="39"/>
  <c r="H215" i="39"/>
  <c r="G215" i="39"/>
  <c r="F215" i="39"/>
  <c r="F228" i="39" s="1"/>
  <c r="U214" i="39"/>
  <c r="T214" i="39"/>
  <c r="S214" i="39"/>
  <c r="U213" i="39"/>
  <c r="T213" i="39"/>
  <c r="S213" i="39"/>
  <c r="Q210" i="39"/>
  <c r="P210" i="39"/>
  <c r="O210" i="39"/>
  <c r="O218" i="39" s="1"/>
  <c r="N210" i="39"/>
  <c r="N218" i="39" s="1"/>
  <c r="M210" i="39"/>
  <c r="L210" i="39"/>
  <c r="K210" i="39"/>
  <c r="K218" i="39" s="1"/>
  <c r="J210" i="39"/>
  <c r="J218" i="39" s="1"/>
  <c r="I210" i="39"/>
  <c r="H210" i="39"/>
  <c r="G210" i="39"/>
  <c r="G218" i="39" s="1"/>
  <c r="F210" i="39"/>
  <c r="F218" i="39" s="1"/>
  <c r="U209" i="39"/>
  <c r="T209" i="39"/>
  <c r="S209" i="39"/>
  <c r="U208" i="39"/>
  <c r="T208" i="39"/>
  <c r="S208" i="39"/>
  <c r="C202" i="39"/>
  <c r="U196" i="39"/>
  <c r="T196" i="39"/>
  <c r="S196" i="39"/>
  <c r="U195" i="39"/>
  <c r="T195" i="39"/>
  <c r="S195" i="39"/>
  <c r="R192" i="39"/>
  <c r="Q188" i="39"/>
  <c r="P188" i="39"/>
  <c r="O188" i="39"/>
  <c r="N188" i="39"/>
  <c r="N201" i="39" s="1"/>
  <c r="M188" i="39"/>
  <c r="L188" i="39"/>
  <c r="K188" i="39"/>
  <c r="J188" i="39"/>
  <c r="J201" i="39" s="1"/>
  <c r="I188" i="39"/>
  <c r="H188" i="39"/>
  <c r="G188" i="39"/>
  <c r="F188" i="39"/>
  <c r="U187" i="39"/>
  <c r="T187" i="39"/>
  <c r="S187" i="39"/>
  <c r="U186" i="39"/>
  <c r="T186" i="39"/>
  <c r="S186" i="39"/>
  <c r="Q183" i="39"/>
  <c r="Q191" i="39" s="1"/>
  <c r="P183" i="39"/>
  <c r="P191" i="39" s="1"/>
  <c r="O183" i="39"/>
  <c r="O191" i="39" s="1"/>
  <c r="N183" i="39"/>
  <c r="M183" i="39"/>
  <c r="L183" i="39"/>
  <c r="L191" i="39" s="1"/>
  <c r="K183" i="39"/>
  <c r="K191" i="39" s="1"/>
  <c r="J183" i="39"/>
  <c r="I183" i="39"/>
  <c r="H183" i="39"/>
  <c r="H191" i="39" s="1"/>
  <c r="G183" i="39"/>
  <c r="G191" i="39" s="1"/>
  <c r="F183" i="39"/>
  <c r="U182" i="39"/>
  <c r="T182" i="39"/>
  <c r="S182" i="39"/>
  <c r="U181" i="39"/>
  <c r="T181" i="39"/>
  <c r="S181" i="39"/>
  <c r="C175" i="39"/>
  <c r="U169" i="39"/>
  <c r="T169" i="39"/>
  <c r="S169" i="39"/>
  <c r="U168" i="39"/>
  <c r="T168" i="39"/>
  <c r="S168" i="39"/>
  <c r="R165" i="39"/>
  <c r="Q161" i="39"/>
  <c r="P161" i="39"/>
  <c r="O161" i="39"/>
  <c r="N161" i="39"/>
  <c r="M161" i="39"/>
  <c r="L161" i="39"/>
  <c r="K161" i="39"/>
  <c r="J161" i="39"/>
  <c r="I161" i="39"/>
  <c r="H161" i="39"/>
  <c r="G161" i="39"/>
  <c r="F161" i="39"/>
  <c r="F174" i="39" s="1"/>
  <c r="U160" i="39"/>
  <c r="T160" i="39"/>
  <c r="S160" i="39"/>
  <c r="U159" i="39"/>
  <c r="T159" i="39"/>
  <c r="S159" i="39"/>
  <c r="Q156" i="39"/>
  <c r="P156" i="39"/>
  <c r="P164" i="39" s="1"/>
  <c r="O156" i="39"/>
  <c r="N156" i="39"/>
  <c r="M156" i="39"/>
  <c r="M164" i="39" s="1"/>
  <c r="L156" i="39"/>
  <c r="L164" i="39" s="1"/>
  <c r="K156" i="39"/>
  <c r="J156" i="39"/>
  <c r="J164" i="39" s="1"/>
  <c r="I156" i="39"/>
  <c r="H156" i="39"/>
  <c r="H164" i="39" s="1"/>
  <c r="G156" i="39"/>
  <c r="F156" i="39"/>
  <c r="U155" i="39"/>
  <c r="T155" i="39"/>
  <c r="S155" i="39"/>
  <c r="U154" i="39"/>
  <c r="T154" i="39"/>
  <c r="S154" i="39"/>
  <c r="C148" i="39"/>
  <c r="U142" i="39"/>
  <c r="T142" i="39"/>
  <c r="S142" i="39"/>
  <c r="U141" i="39"/>
  <c r="T141" i="39"/>
  <c r="S141" i="39"/>
  <c r="R138" i="39"/>
  <c r="Q134" i="39"/>
  <c r="P134" i="39"/>
  <c r="O134" i="39"/>
  <c r="N134" i="39"/>
  <c r="M134" i="39"/>
  <c r="L134" i="39"/>
  <c r="K134" i="39"/>
  <c r="J134" i="39"/>
  <c r="I134" i="39"/>
  <c r="H134" i="39"/>
  <c r="G134" i="39"/>
  <c r="F134" i="39"/>
  <c r="F147" i="39" s="1"/>
  <c r="U133" i="39"/>
  <c r="T133" i="39"/>
  <c r="S133" i="39"/>
  <c r="U132" i="39"/>
  <c r="T132" i="39"/>
  <c r="S132" i="39"/>
  <c r="Q129" i="39"/>
  <c r="Q137" i="39" s="1"/>
  <c r="P129" i="39"/>
  <c r="O129" i="39"/>
  <c r="N129" i="39"/>
  <c r="M129" i="39"/>
  <c r="M137" i="39" s="1"/>
  <c r="L129" i="39"/>
  <c r="K129" i="39"/>
  <c r="J129" i="39"/>
  <c r="J137" i="39" s="1"/>
  <c r="I129" i="39"/>
  <c r="I137" i="39" s="1"/>
  <c r="H129" i="39"/>
  <c r="G129" i="39"/>
  <c r="F129" i="39"/>
  <c r="U128" i="39"/>
  <c r="T128" i="39"/>
  <c r="S128" i="39"/>
  <c r="U127" i="39"/>
  <c r="T127" i="39"/>
  <c r="S127" i="39"/>
  <c r="C121" i="39"/>
  <c r="U115" i="39"/>
  <c r="T115" i="39"/>
  <c r="S115" i="39"/>
  <c r="U114" i="39"/>
  <c r="T114" i="39"/>
  <c r="S114" i="39"/>
  <c r="R111" i="39"/>
  <c r="Q107" i="39"/>
  <c r="P107" i="39"/>
  <c r="O107" i="39"/>
  <c r="O120" i="39" s="1"/>
  <c r="N107" i="39"/>
  <c r="N120" i="39" s="1"/>
  <c r="M107" i="39"/>
  <c r="L107" i="39"/>
  <c r="K107" i="39"/>
  <c r="J107" i="39"/>
  <c r="J120" i="39" s="1"/>
  <c r="I107" i="39"/>
  <c r="H107" i="39"/>
  <c r="G107" i="39"/>
  <c r="G120" i="39" s="1"/>
  <c r="F107" i="39"/>
  <c r="U106" i="39"/>
  <c r="T106" i="39"/>
  <c r="S106" i="39"/>
  <c r="U105" i="39"/>
  <c r="T105" i="39"/>
  <c r="S105" i="39"/>
  <c r="Q102" i="39"/>
  <c r="P102" i="39"/>
  <c r="P110" i="39" s="1"/>
  <c r="O102" i="39"/>
  <c r="O110" i="39" s="1"/>
  <c r="N102" i="39"/>
  <c r="M102" i="39"/>
  <c r="L102" i="39"/>
  <c r="L110" i="39" s="1"/>
  <c r="K102" i="39"/>
  <c r="K110" i="39" s="1"/>
  <c r="J102" i="39"/>
  <c r="I102" i="39"/>
  <c r="H102" i="39"/>
  <c r="H110" i="39" s="1"/>
  <c r="G102" i="39"/>
  <c r="G110" i="39" s="1"/>
  <c r="F102" i="39"/>
  <c r="U101" i="39"/>
  <c r="T101" i="39"/>
  <c r="S101" i="39"/>
  <c r="U100" i="39"/>
  <c r="T100" i="39"/>
  <c r="S100" i="39"/>
  <c r="C94" i="39"/>
  <c r="U88" i="39"/>
  <c r="T88" i="39"/>
  <c r="S88" i="39"/>
  <c r="U87" i="39"/>
  <c r="T87" i="39"/>
  <c r="S87" i="39"/>
  <c r="R84" i="39"/>
  <c r="Q80" i="39"/>
  <c r="P80" i="39"/>
  <c r="O80" i="39"/>
  <c r="O93" i="39" s="1"/>
  <c r="N80" i="39"/>
  <c r="M80" i="39"/>
  <c r="L80" i="39"/>
  <c r="K80" i="39"/>
  <c r="J80" i="39"/>
  <c r="I80" i="39"/>
  <c r="H80" i="39"/>
  <c r="G80" i="39"/>
  <c r="F80" i="39"/>
  <c r="F93" i="39" s="1"/>
  <c r="U79" i="39"/>
  <c r="T79" i="39"/>
  <c r="S79" i="39"/>
  <c r="U78" i="39"/>
  <c r="T78" i="39"/>
  <c r="S78" i="39"/>
  <c r="Q75" i="39"/>
  <c r="P75" i="39"/>
  <c r="O75" i="39"/>
  <c r="N75" i="39"/>
  <c r="M75" i="39"/>
  <c r="M83" i="39" s="1"/>
  <c r="L75" i="39"/>
  <c r="K75" i="39"/>
  <c r="J75" i="39"/>
  <c r="I75" i="39"/>
  <c r="H75" i="39"/>
  <c r="G75" i="39"/>
  <c r="F75" i="39"/>
  <c r="U74" i="39"/>
  <c r="T74" i="39"/>
  <c r="S74" i="39"/>
  <c r="U73" i="39"/>
  <c r="T73" i="39"/>
  <c r="S73" i="39"/>
  <c r="C67" i="39"/>
  <c r="U61" i="39"/>
  <c r="T61" i="39"/>
  <c r="S61" i="39"/>
  <c r="U60" i="39"/>
  <c r="T60" i="39"/>
  <c r="S60" i="39"/>
  <c r="R57" i="39"/>
  <c r="Q53" i="39"/>
  <c r="P53" i="39"/>
  <c r="O53" i="39"/>
  <c r="N53" i="39"/>
  <c r="N66" i="39" s="1"/>
  <c r="M53" i="39"/>
  <c r="L53" i="39"/>
  <c r="K53" i="39"/>
  <c r="K66" i="39" s="1"/>
  <c r="J53" i="39"/>
  <c r="I53" i="39"/>
  <c r="H53" i="39"/>
  <c r="G53" i="39"/>
  <c r="F53" i="39"/>
  <c r="F66" i="39" s="1"/>
  <c r="U52" i="39"/>
  <c r="T52" i="39"/>
  <c r="S52" i="39"/>
  <c r="U51" i="39"/>
  <c r="T51" i="39"/>
  <c r="S51" i="39"/>
  <c r="Q48" i="39"/>
  <c r="P48" i="39"/>
  <c r="O48" i="39"/>
  <c r="O56" i="39" s="1"/>
  <c r="N48" i="39"/>
  <c r="N56" i="39" s="1"/>
  <c r="M48" i="39"/>
  <c r="L48" i="39"/>
  <c r="K48" i="39"/>
  <c r="J48" i="39"/>
  <c r="J56" i="39" s="1"/>
  <c r="I48" i="39"/>
  <c r="H48" i="39"/>
  <c r="G48" i="39"/>
  <c r="F48" i="39"/>
  <c r="F56" i="39" s="1"/>
  <c r="U47" i="39"/>
  <c r="T47" i="39"/>
  <c r="S47" i="39"/>
  <c r="U46" i="39"/>
  <c r="T46" i="39"/>
  <c r="S46" i="39"/>
  <c r="C40" i="39"/>
  <c r="R30" i="39"/>
  <c r="C13" i="39"/>
  <c r="C14" i="39" s="1"/>
  <c r="E5" i="39"/>
  <c r="C781" i="53" l="1"/>
  <c r="B780" i="53"/>
  <c r="C79" i="53"/>
  <c r="B78" i="53"/>
  <c r="C575" i="53"/>
  <c r="B574" i="53"/>
  <c r="C157" i="53"/>
  <c r="B156" i="53"/>
  <c r="B832" i="53"/>
  <c r="C833" i="53"/>
  <c r="C470" i="53"/>
  <c r="B469" i="53"/>
  <c r="B130" i="53"/>
  <c r="C131" i="53"/>
  <c r="B286" i="53"/>
  <c r="C287" i="53"/>
  <c r="B417" i="53"/>
  <c r="C418" i="53"/>
  <c r="C185" i="53"/>
  <c r="B184" i="53"/>
  <c r="C210" i="53"/>
  <c r="B209" i="53"/>
  <c r="U161" i="53"/>
  <c r="Q162" i="53"/>
  <c r="U162" i="53" s="1"/>
  <c r="C524" i="53"/>
  <c r="B523" i="53"/>
  <c r="C342" i="53"/>
  <c r="B341" i="53"/>
  <c r="B391" i="53"/>
  <c r="C392" i="53"/>
  <c r="C314" i="53"/>
  <c r="B313" i="53"/>
  <c r="C651" i="53"/>
  <c r="B650" i="53"/>
  <c r="B261" i="53"/>
  <c r="C262" i="53"/>
  <c r="B495" i="53"/>
  <c r="C496" i="53"/>
  <c r="C444" i="53"/>
  <c r="B443" i="53"/>
  <c r="C235" i="53"/>
  <c r="B234" i="53"/>
  <c r="B730" i="53"/>
  <c r="C731" i="53"/>
  <c r="B626" i="53"/>
  <c r="C627" i="53"/>
  <c r="B702" i="53"/>
  <c r="C703" i="53"/>
  <c r="B678" i="53"/>
  <c r="C679" i="53"/>
  <c r="C548" i="53"/>
  <c r="B547" i="53"/>
  <c r="B53" i="53"/>
  <c r="C54" i="53"/>
  <c r="B754" i="53"/>
  <c r="C755" i="53"/>
  <c r="B104" i="53"/>
  <c r="C105" i="53"/>
  <c r="B598" i="53"/>
  <c r="C599" i="53"/>
  <c r="C366" i="53"/>
  <c r="B365" i="53"/>
  <c r="B27" i="53"/>
  <c r="C28" i="53"/>
  <c r="C807" i="53"/>
  <c r="B806" i="53"/>
  <c r="A14" i="39"/>
  <c r="A18" i="39"/>
  <c r="A22" i="39"/>
  <c r="A26" i="39"/>
  <c r="A30" i="39"/>
  <c r="A34" i="39"/>
  <c r="A38" i="39"/>
  <c r="A42" i="39"/>
  <c r="A46" i="39"/>
  <c r="A50" i="39"/>
  <c r="A54" i="39"/>
  <c r="A58" i="39"/>
  <c r="A62" i="39"/>
  <c r="A66" i="39"/>
  <c r="A70" i="39"/>
  <c r="A74" i="39"/>
  <c r="A78" i="39"/>
  <c r="A82" i="39"/>
  <c r="A86" i="39"/>
  <c r="A90" i="39"/>
  <c r="A94" i="39"/>
  <c r="A98" i="39"/>
  <c r="A102" i="39"/>
  <c r="A106" i="39"/>
  <c r="A110" i="39"/>
  <c r="A114" i="39"/>
  <c r="A118" i="39"/>
  <c r="A122" i="39"/>
  <c r="A126" i="39"/>
  <c r="A130" i="39"/>
  <c r="A134" i="39"/>
  <c r="A138" i="39"/>
  <c r="A142" i="39"/>
  <c r="A146" i="39"/>
  <c r="A150" i="39"/>
  <c r="A154" i="39"/>
  <c r="A158" i="39"/>
  <c r="A162" i="39"/>
  <c r="A166" i="39"/>
  <c r="A170" i="39"/>
  <c r="A174" i="39"/>
  <c r="A178" i="39"/>
  <c r="A182" i="39"/>
  <c r="A186" i="39"/>
  <c r="A190" i="39"/>
  <c r="A194" i="39"/>
  <c r="A198" i="39"/>
  <c r="A202" i="39"/>
  <c r="A206" i="39"/>
  <c r="A210" i="39"/>
  <c r="A214" i="39"/>
  <c r="A218" i="39"/>
  <c r="A222" i="39"/>
  <c r="A226" i="39"/>
  <c r="A230" i="39"/>
  <c r="A234" i="39"/>
  <c r="A238" i="39"/>
  <c r="A242" i="39"/>
  <c r="A246" i="39"/>
  <c r="A250" i="39"/>
  <c r="A254" i="39"/>
  <c r="A258" i="39"/>
  <c r="A262" i="39"/>
  <c r="A266" i="39"/>
  <c r="A270" i="39"/>
  <c r="A274" i="39"/>
  <c r="A278" i="39"/>
  <c r="A282" i="39"/>
  <c r="A286" i="39"/>
  <c r="A290" i="39"/>
  <c r="A294" i="39"/>
  <c r="A298" i="39"/>
  <c r="A302" i="39"/>
  <c r="A306" i="39"/>
  <c r="A19" i="39"/>
  <c r="A23" i="39"/>
  <c r="A27" i="39"/>
  <c r="A31" i="39"/>
  <c r="A35" i="39"/>
  <c r="A39" i="39"/>
  <c r="A43" i="39"/>
  <c r="A47" i="39"/>
  <c r="A51" i="39"/>
  <c r="A55" i="39"/>
  <c r="A59" i="39"/>
  <c r="A15" i="39"/>
  <c r="A16" i="39"/>
  <c r="A20" i="39"/>
  <c r="A24" i="39"/>
  <c r="A28" i="39"/>
  <c r="A32" i="39"/>
  <c r="A36" i="39"/>
  <c r="A40" i="39"/>
  <c r="A44" i="39"/>
  <c r="A48" i="39"/>
  <c r="A52" i="39"/>
  <c r="A56" i="39"/>
  <c r="A60" i="39"/>
  <c r="A64" i="39"/>
  <c r="A68" i="39"/>
  <c r="A72" i="39"/>
  <c r="A76" i="39"/>
  <c r="A80" i="39"/>
  <c r="A84" i="39"/>
  <c r="A88" i="39"/>
  <c r="A92" i="39"/>
  <c r="A96" i="39"/>
  <c r="A100" i="39"/>
  <c r="A104" i="39"/>
  <c r="A108" i="39"/>
  <c r="A112" i="39"/>
  <c r="A116" i="39"/>
  <c r="A120" i="39"/>
  <c r="A124" i="39"/>
  <c r="A128" i="39"/>
  <c r="A132" i="39"/>
  <c r="A136" i="39"/>
  <c r="A140" i="39"/>
  <c r="A144" i="39"/>
  <c r="A148" i="39"/>
  <c r="A152" i="39"/>
  <c r="A156" i="39"/>
  <c r="A160" i="39"/>
  <c r="A164" i="39"/>
  <c r="A168" i="39"/>
  <c r="A172" i="39"/>
  <c r="A176" i="39"/>
  <c r="A180" i="39"/>
  <c r="A184" i="39"/>
  <c r="A188" i="39"/>
  <c r="A192" i="39"/>
  <c r="A196" i="39"/>
  <c r="A200" i="39"/>
  <c r="A204" i="39"/>
  <c r="A208" i="39"/>
  <c r="A212" i="39"/>
  <c r="A216" i="39"/>
  <c r="A220" i="39"/>
  <c r="A224" i="39"/>
  <c r="A228" i="39"/>
  <c r="A232" i="39"/>
  <c r="A236" i="39"/>
  <c r="A240" i="39"/>
  <c r="A244" i="39"/>
  <c r="A248" i="39"/>
  <c r="A252" i="39"/>
  <c r="A256" i="39"/>
  <c r="A260" i="39"/>
  <c r="A264" i="39"/>
  <c r="A268" i="39"/>
  <c r="A272" i="39"/>
  <c r="A276" i="39"/>
  <c r="A280" i="39"/>
  <c r="A284" i="39"/>
  <c r="A288" i="39"/>
  <c r="A292" i="39"/>
  <c r="A296" i="39"/>
  <c r="A300" i="39"/>
  <c r="A304" i="39"/>
  <c r="A17" i="39"/>
  <c r="A21" i="39"/>
  <c r="A25" i="39"/>
  <c r="A29" i="39"/>
  <c r="A33" i="39"/>
  <c r="A37" i="39"/>
  <c r="A41" i="39"/>
  <c r="A45" i="39"/>
  <c r="A49" i="39"/>
  <c r="A53" i="39"/>
  <c r="A57" i="39"/>
  <c r="A61" i="39"/>
  <c r="A63" i="39"/>
  <c r="A71" i="39"/>
  <c r="A79" i="39"/>
  <c r="A87" i="39"/>
  <c r="A95" i="39"/>
  <c r="A103" i="39"/>
  <c r="A111" i="39"/>
  <c r="A119" i="39"/>
  <c r="A127" i="39"/>
  <c r="A135" i="39"/>
  <c r="A143" i="39"/>
  <c r="A151" i="39"/>
  <c r="A159" i="39"/>
  <c r="A167" i="39"/>
  <c r="A175" i="39"/>
  <c r="A183" i="39"/>
  <c r="A191" i="39"/>
  <c r="A199" i="39"/>
  <c r="A207" i="39"/>
  <c r="A215" i="39"/>
  <c r="A223" i="39"/>
  <c r="A231" i="39"/>
  <c r="A239" i="39"/>
  <c r="A247" i="39"/>
  <c r="A255" i="39"/>
  <c r="A263" i="39"/>
  <c r="A271" i="39"/>
  <c r="A279" i="39"/>
  <c r="A287" i="39"/>
  <c r="A295" i="39"/>
  <c r="A303" i="39"/>
  <c r="A225" i="39"/>
  <c r="A241" i="39"/>
  <c r="A249" i="39"/>
  <c r="A265" i="39"/>
  <c r="A273" i="39"/>
  <c r="A281" i="39"/>
  <c r="A297" i="39"/>
  <c r="A305" i="39"/>
  <c r="A117" i="39"/>
  <c r="A141" i="39"/>
  <c r="A157" i="39"/>
  <c r="A173" i="39"/>
  <c r="A197" i="39"/>
  <c r="A213" i="39"/>
  <c r="A237" i="39"/>
  <c r="A253" i="39"/>
  <c r="A277" i="39"/>
  <c r="A301" i="39"/>
  <c r="A65" i="39"/>
  <c r="A73" i="39"/>
  <c r="A81" i="39"/>
  <c r="A89" i="39"/>
  <c r="A97" i="39"/>
  <c r="A105" i="39"/>
  <c r="A113" i="39"/>
  <c r="A121" i="39"/>
  <c r="A129" i="39"/>
  <c r="A137" i="39"/>
  <c r="A145" i="39"/>
  <c r="A153" i="39"/>
  <c r="A161" i="39"/>
  <c r="A169" i="39"/>
  <c r="A177" i="39"/>
  <c r="A185" i="39"/>
  <c r="A193" i="39"/>
  <c r="A201" i="39"/>
  <c r="A209" i="39"/>
  <c r="A217" i="39"/>
  <c r="A233" i="39"/>
  <c r="A257" i="39"/>
  <c r="A289" i="39"/>
  <c r="A181" i="39"/>
  <c r="A229" i="39"/>
  <c r="A261" i="39"/>
  <c r="A285" i="39"/>
  <c r="A67" i="39"/>
  <c r="A75" i="39"/>
  <c r="A83" i="39"/>
  <c r="A91" i="39"/>
  <c r="A99" i="39"/>
  <c r="A107" i="39"/>
  <c r="A115" i="39"/>
  <c r="A123" i="39"/>
  <c r="A131" i="39"/>
  <c r="A139" i="39"/>
  <c r="A147" i="39"/>
  <c r="A155" i="39"/>
  <c r="A163" i="39"/>
  <c r="A171" i="39"/>
  <c r="A179" i="39"/>
  <c r="A187" i="39"/>
  <c r="A195" i="39"/>
  <c r="A203" i="39"/>
  <c r="A211" i="39"/>
  <c r="A219" i="39"/>
  <c r="A227" i="39"/>
  <c r="A235" i="39"/>
  <c r="A243" i="39"/>
  <c r="A251" i="39"/>
  <c r="A259" i="39"/>
  <c r="A267" i="39"/>
  <c r="A275" i="39"/>
  <c r="A283" i="39"/>
  <c r="A291" i="39"/>
  <c r="A299" i="39"/>
  <c r="A307" i="39"/>
  <c r="A69" i="39"/>
  <c r="A77" i="39"/>
  <c r="A85" i="39"/>
  <c r="A93" i="39"/>
  <c r="A101" i="39"/>
  <c r="A109" i="39"/>
  <c r="A125" i="39"/>
  <c r="A133" i="39"/>
  <c r="A149" i="39"/>
  <c r="A165" i="39"/>
  <c r="A189" i="39"/>
  <c r="A205" i="39"/>
  <c r="A221" i="39"/>
  <c r="A245" i="39"/>
  <c r="A269" i="39"/>
  <c r="A293" i="39"/>
  <c r="C230" i="39"/>
  <c r="B229" i="39"/>
  <c r="C15" i="39"/>
  <c r="B14" i="39"/>
  <c r="B256" i="39"/>
  <c r="C257" i="39"/>
  <c r="C284" i="39"/>
  <c r="B283" i="39"/>
  <c r="C41" i="39"/>
  <c r="B40" i="39"/>
  <c r="C68" i="39"/>
  <c r="B67" i="39"/>
  <c r="B94" i="39"/>
  <c r="C95" i="39"/>
  <c r="C122" i="39"/>
  <c r="B121" i="39"/>
  <c r="C149" i="39"/>
  <c r="B148" i="39"/>
  <c r="C176" i="39"/>
  <c r="B175" i="39"/>
  <c r="B202" i="39"/>
  <c r="C203" i="39"/>
  <c r="M91" i="39"/>
  <c r="M93" i="39"/>
  <c r="Q91" i="39"/>
  <c r="Q93" i="39"/>
  <c r="J91" i="39"/>
  <c r="J93" i="39"/>
  <c r="N91" i="39"/>
  <c r="N93" i="39"/>
  <c r="F118" i="39"/>
  <c r="F120" i="39"/>
  <c r="J145" i="39"/>
  <c r="J147" i="39"/>
  <c r="N145" i="39"/>
  <c r="N147" i="39"/>
  <c r="J172" i="39"/>
  <c r="J174" i="39"/>
  <c r="N172" i="39"/>
  <c r="N174" i="39"/>
  <c r="F199" i="39"/>
  <c r="F201" i="39"/>
  <c r="J226" i="39"/>
  <c r="J228" i="39"/>
  <c r="N226" i="39"/>
  <c r="N228" i="39"/>
  <c r="G253" i="39"/>
  <c r="G255" i="39"/>
  <c r="K253" i="39"/>
  <c r="K255" i="39"/>
  <c r="O253" i="39"/>
  <c r="O255" i="39"/>
  <c r="G280" i="39"/>
  <c r="G282" i="39"/>
  <c r="K280" i="39"/>
  <c r="K282" i="39"/>
  <c r="O280" i="39"/>
  <c r="O282" i="39"/>
  <c r="G91" i="39"/>
  <c r="G93" i="39"/>
  <c r="K91" i="39"/>
  <c r="K93" i="39"/>
  <c r="K118" i="39"/>
  <c r="K120" i="39"/>
  <c r="G145" i="39"/>
  <c r="G147" i="39"/>
  <c r="K145" i="39"/>
  <c r="K147" i="39"/>
  <c r="O145" i="39"/>
  <c r="O147" i="39"/>
  <c r="G172" i="39"/>
  <c r="G174" i="39"/>
  <c r="K172" i="39"/>
  <c r="K174" i="39"/>
  <c r="O172" i="39"/>
  <c r="O174" i="39"/>
  <c r="G199" i="39"/>
  <c r="G201" i="39"/>
  <c r="K199" i="39"/>
  <c r="K201" i="39"/>
  <c r="O199" i="39"/>
  <c r="O201" i="39"/>
  <c r="G226" i="39"/>
  <c r="G228" i="39"/>
  <c r="O226" i="39"/>
  <c r="O228" i="39"/>
  <c r="L253" i="39"/>
  <c r="L255" i="39"/>
  <c r="H280" i="39"/>
  <c r="H282" i="39"/>
  <c r="L280" i="39"/>
  <c r="L282" i="39"/>
  <c r="I91" i="39"/>
  <c r="I93" i="39"/>
  <c r="H91" i="39"/>
  <c r="H93" i="39"/>
  <c r="L91" i="39"/>
  <c r="L93" i="39"/>
  <c r="P91" i="39"/>
  <c r="P93" i="39"/>
  <c r="H118" i="39"/>
  <c r="H120" i="39"/>
  <c r="L118" i="39"/>
  <c r="L120" i="39"/>
  <c r="P118" i="39"/>
  <c r="P120" i="39"/>
  <c r="H145" i="39"/>
  <c r="H147" i="39"/>
  <c r="L145" i="39"/>
  <c r="L147" i="39"/>
  <c r="P145" i="39"/>
  <c r="P147" i="39"/>
  <c r="H172" i="39"/>
  <c r="H174" i="39"/>
  <c r="L172" i="39"/>
  <c r="L174" i="39"/>
  <c r="P172" i="39"/>
  <c r="P174" i="39"/>
  <c r="H199" i="39"/>
  <c r="H201" i="39"/>
  <c r="L199" i="39"/>
  <c r="L201" i="39"/>
  <c r="P199" i="39"/>
  <c r="P201" i="39"/>
  <c r="H226" i="39"/>
  <c r="H228" i="39"/>
  <c r="L226" i="39"/>
  <c r="L228" i="39"/>
  <c r="I253" i="39"/>
  <c r="I255" i="39"/>
  <c r="M253" i="39"/>
  <c r="M255" i="39"/>
  <c r="Q253" i="39"/>
  <c r="Q255" i="39"/>
  <c r="I280" i="39"/>
  <c r="I282" i="39"/>
  <c r="M280" i="39"/>
  <c r="M282" i="39"/>
  <c r="Q280" i="39"/>
  <c r="Q282" i="39"/>
  <c r="I118" i="39"/>
  <c r="I120" i="39"/>
  <c r="M118" i="39"/>
  <c r="M120" i="39"/>
  <c r="Q118" i="39"/>
  <c r="Q120" i="39"/>
  <c r="I145" i="39"/>
  <c r="I147" i="39"/>
  <c r="M145" i="39"/>
  <c r="M147" i="39"/>
  <c r="Q145" i="39"/>
  <c r="Q147" i="39"/>
  <c r="I172" i="39"/>
  <c r="I174" i="39"/>
  <c r="M172" i="39"/>
  <c r="M174" i="39"/>
  <c r="Q172" i="39"/>
  <c r="Q174" i="39"/>
  <c r="I199" i="39"/>
  <c r="I201" i="39"/>
  <c r="M199" i="39"/>
  <c r="M201" i="39"/>
  <c r="Q199" i="39"/>
  <c r="Q201" i="39"/>
  <c r="I226" i="39"/>
  <c r="I228" i="39"/>
  <c r="M226" i="39"/>
  <c r="M228" i="39"/>
  <c r="Q226" i="39"/>
  <c r="Q228" i="39"/>
  <c r="F253" i="39"/>
  <c r="F255" i="39"/>
  <c r="J253" i="39"/>
  <c r="J255" i="39"/>
  <c r="N253" i="39"/>
  <c r="N255" i="39"/>
  <c r="N280" i="39"/>
  <c r="N282" i="39"/>
  <c r="G64" i="39"/>
  <c r="G66" i="39"/>
  <c r="O64" i="39"/>
  <c r="O66" i="39"/>
  <c r="J64" i="39"/>
  <c r="J66" i="39"/>
  <c r="H64" i="39"/>
  <c r="H66" i="39"/>
  <c r="L64" i="39"/>
  <c r="L66" i="39"/>
  <c r="P64" i="39"/>
  <c r="P66" i="39"/>
  <c r="I64" i="39"/>
  <c r="I66" i="39"/>
  <c r="M64" i="39"/>
  <c r="M66" i="39"/>
  <c r="Q64" i="39"/>
  <c r="Q66" i="39"/>
  <c r="A13" i="39"/>
  <c r="J26" i="39"/>
  <c r="N26" i="39"/>
  <c r="Q21" i="39"/>
  <c r="Q29" i="39" s="1"/>
  <c r="M21" i="39"/>
  <c r="M29" i="39" s="1"/>
  <c r="I21" i="39"/>
  <c r="I30" i="39" s="1"/>
  <c r="G21" i="39"/>
  <c r="G29" i="39" s="1"/>
  <c r="K21" i="39"/>
  <c r="K29" i="39" s="1"/>
  <c r="F26" i="39"/>
  <c r="U291" i="39"/>
  <c r="S75" i="39"/>
  <c r="S83" i="39" s="1"/>
  <c r="I111" i="39"/>
  <c r="M111" i="39"/>
  <c r="Q111" i="39"/>
  <c r="S237" i="39"/>
  <c r="S245" i="39" s="1"/>
  <c r="S264" i="39"/>
  <c r="S272" i="39" s="1"/>
  <c r="S291" i="39"/>
  <c r="B57" i="46" s="1"/>
  <c r="U75" i="39"/>
  <c r="U83" i="39" s="1"/>
  <c r="F84" i="39"/>
  <c r="F85" i="39" s="1"/>
  <c r="F86" i="39" s="1"/>
  <c r="J84" i="39"/>
  <c r="N84" i="39"/>
  <c r="U102" i="39"/>
  <c r="U110" i="39" s="1"/>
  <c r="F111" i="39"/>
  <c r="F112" i="39" s="1"/>
  <c r="F113" i="39" s="1"/>
  <c r="J111" i="39"/>
  <c r="N111" i="39"/>
  <c r="U129" i="39"/>
  <c r="U137" i="39" s="1"/>
  <c r="F138" i="39"/>
  <c r="F139" i="39" s="1"/>
  <c r="F140" i="39" s="1"/>
  <c r="N138" i="39"/>
  <c r="H57" i="39"/>
  <c r="L57" i="39"/>
  <c r="P57" i="39"/>
  <c r="U183" i="39"/>
  <c r="U191" i="39" s="1"/>
  <c r="S48" i="39"/>
  <c r="S56" i="39" s="1"/>
  <c r="U53" i="39"/>
  <c r="T183" i="39"/>
  <c r="T191" i="39" s="1"/>
  <c r="U210" i="39"/>
  <c r="U218" i="39" s="1"/>
  <c r="I219" i="39"/>
  <c r="M219" i="39"/>
  <c r="Q219" i="39"/>
  <c r="I273" i="39"/>
  <c r="M273" i="39"/>
  <c r="Q273" i="39"/>
  <c r="T291" i="39"/>
  <c r="T48" i="39"/>
  <c r="T56" i="39" s="1"/>
  <c r="T75" i="39"/>
  <c r="T83" i="39" s="1"/>
  <c r="H84" i="39"/>
  <c r="L84" i="39"/>
  <c r="P84" i="39"/>
  <c r="F273" i="39"/>
  <c r="F274" i="39" s="1"/>
  <c r="F275" i="39" s="1"/>
  <c r="J273" i="39"/>
  <c r="N273" i="39"/>
  <c r="N64" i="39"/>
  <c r="H111" i="39"/>
  <c r="J219" i="39"/>
  <c r="S129" i="39"/>
  <c r="S137" i="39" s="1"/>
  <c r="N137" i="39"/>
  <c r="T156" i="39"/>
  <c r="T164" i="39" s="1"/>
  <c r="L165" i="39"/>
  <c r="T210" i="39"/>
  <c r="T218" i="39" s="1"/>
  <c r="U264" i="39"/>
  <c r="U272" i="39" s="1"/>
  <c r="I300" i="39"/>
  <c r="F300" i="39"/>
  <c r="F301" i="39" s="1"/>
  <c r="F302" i="39" s="1"/>
  <c r="F64" i="39"/>
  <c r="F165" i="39"/>
  <c r="F166" i="39" s="1"/>
  <c r="F167" i="39" s="1"/>
  <c r="J165" i="39"/>
  <c r="N165" i="39"/>
  <c r="I192" i="39"/>
  <c r="M192" i="39"/>
  <c r="Q192" i="39"/>
  <c r="L192" i="39"/>
  <c r="L246" i="39"/>
  <c r="T53" i="39"/>
  <c r="S156" i="39"/>
  <c r="S164" i="39" s="1"/>
  <c r="T237" i="39"/>
  <c r="T245" i="39" s="1"/>
  <c r="M84" i="39"/>
  <c r="G57" i="39"/>
  <c r="K57" i="39"/>
  <c r="O57" i="39"/>
  <c r="I83" i="39"/>
  <c r="I84" i="39"/>
  <c r="Q83" i="39"/>
  <c r="Q84" i="39"/>
  <c r="T80" i="39"/>
  <c r="G273" i="39"/>
  <c r="J299" i="39"/>
  <c r="J300" i="39"/>
  <c r="N299" i="39"/>
  <c r="N300" i="39"/>
  <c r="F21" i="39"/>
  <c r="G26" i="39"/>
  <c r="N57" i="39"/>
  <c r="Q164" i="39"/>
  <c r="Q165" i="39"/>
  <c r="F57" i="39"/>
  <c r="F58" i="39" s="1"/>
  <c r="J83" i="39"/>
  <c r="K26" i="39"/>
  <c r="I164" i="39"/>
  <c r="I165" i="39"/>
  <c r="U48" i="39"/>
  <c r="U56" i="39" s="1"/>
  <c r="I57" i="39"/>
  <c r="M57" i="39"/>
  <c r="Q57" i="39"/>
  <c r="J57" i="39"/>
  <c r="G84" i="39"/>
  <c r="K84" i="39"/>
  <c r="O84" i="39"/>
  <c r="N83" i="39"/>
  <c r="I246" i="39"/>
  <c r="I245" i="39"/>
  <c r="M246" i="39"/>
  <c r="Q246" i="39"/>
  <c r="Q245" i="39"/>
  <c r="S102" i="39"/>
  <c r="S110" i="39" s="1"/>
  <c r="L111" i="39"/>
  <c r="T129" i="39"/>
  <c r="T137" i="39" s="1"/>
  <c r="F137" i="39"/>
  <c r="J138" i="39"/>
  <c r="U156" i="39"/>
  <c r="U164" i="39" s="1"/>
  <c r="N164" i="39"/>
  <c r="P165" i="39"/>
  <c r="G192" i="39"/>
  <c r="O192" i="39"/>
  <c r="K219" i="39"/>
  <c r="U237" i="39"/>
  <c r="U245" i="39" s="1"/>
  <c r="K273" i="39"/>
  <c r="G300" i="39"/>
  <c r="K300" i="39"/>
  <c r="O300" i="39"/>
  <c r="M110" i="39"/>
  <c r="P111" i="39"/>
  <c r="H165" i="39"/>
  <c r="H192" i="39"/>
  <c r="P192" i="39"/>
  <c r="T215" i="39"/>
  <c r="F219" i="39"/>
  <c r="F220" i="39" s="1"/>
  <c r="F221" i="39" s="1"/>
  <c r="N219" i="39"/>
  <c r="T242" i="39"/>
  <c r="L245" i="39"/>
  <c r="O273" i="39"/>
  <c r="F280" i="39"/>
  <c r="T102" i="39"/>
  <c r="T110" i="39" s="1"/>
  <c r="G111" i="39"/>
  <c r="K111" i="39"/>
  <c r="O111" i="39"/>
  <c r="Q110" i="39"/>
  <c r="G118" i="39"/>
  <c r="O118" i="39"/>
  <c r="G138" i="39"/>
  <c r="K138" i="39"/>
  <c r="O138" i="39"/>
  <c r="K137" i="39"/>
  <c r="T161" i="39"/>
  <c r="S183" i="39"/>
  <c r="S191" i="39" s="1"/>
  <c r="K192" i="39"/>
  <c r="S210" i="39"/>
  <c r="S218" i="39" s="1"/>
  <c r="U215" i="39"/>
  <c r="G219" i="39"/>
  <c r="O219" i="39"/>
  <c r="F226" i="39"/>
  <c r="T264" i="39"/>
  <c r="T272" i="39" s="1"/>
  <c r="T269" i="39"/>
  <c r="J280" i="39"/>
  <c r="M300" i="39"/>
  <c r="Q300" i="39"/>
  <c r="G299" i="39"/>
  <c r="B13" i="39"/>
  <c r="O26" i="39"/>
  <c r="U25" i="39"/>
  <c r="J118" i="39"/>
  <c r="T107" i="39"/>
  <c r="H219" i="39"/>
  <c r="H218" i="39"/>
  <c r="P219" i="39"/>
  <c r="P218" i="39"/>
  <c r="S19" i="39"/>
  <c r="T19" i="39"/>
  <c r="S24" i="39"/>
  <c r="U24" i="39"/>
  <c r="H30" i="39"/>
  <c r="G56" i="39"/>
  <c r="O91" i="39"/>
  <c r="U80" i="39"/>
  <c r="H138" i="39"/>
  <c r="H137" i="39"/>
  <c r="L138" i="39"/>
  <c r="L137" i="39"/>
  <c r="P138" i="39"/>
  <c r="P137" i="39"/>
  <c r="P30" i="39"/>
  <c r="N118" i="39"/>
  <c r="U107" i="39"/>
  <c r="S107" i="39"/>
  <c r="L219" i="39"/>
  <c r="L218" i="39"/>
  <c r="O21" i="39"/>
  <c r="U19" i="39"/>
  <c r="J21" i="39"/>
  <c r="T20" i="39"/>
  <c r="U20" i="39"/>
  <c r="N21" i="39"/>
  <c r="S20" i="39"/>
  <c r="T24" i="39"/>
  <c r="S25" i="39"/>
  <c r="T25" i="39"/>
  <c r="L30" i="39"/>
  <c r="K56" i="39"/>
  <c r="F83" i="39"/>
  <c r="I110" i="39"/>
  <c r="O245" i="39"/>
  <c r="O246" i="39"/>
  <c r="H253" i="39"/>
  <c r="H246" i="39"/>
  <c r="P253" i="39"/>
  <c r="P246" i="39"/>
  <c r="K246" i="39"/>
  <c r="H56" i="39"/>
  <c r="L56" i="39"/>
  <c r="P56" i="39"/>
  <c r="G83" i="39"/>
  <c r="K83" i="39"/>
  <c r="O83" i="39"/>
  <c r="F110" i="39"/>
  <c r="J110" i="39"/>
  <c r="N110" i="39"/>
  <c r="S134" i="39"/>
  <c r="F145" i="39"/>
  <c r="T134" i="39"/>
  <c r="M138" i="39"/>
  <c r="G245" i="39"/>
  <c r="G246" i="39"/>
  <c r="S53" i="39"/>
  <c r="I56" i="39"/>
  <c r="M56" i="39"/>
  <c r="Q56" i="39"/>
  <c r="K64" i="39"/>
  <c r="H83" i="39"/>
  <c r="L83" i="39"/>
  <c r="P83" i="39"/>
  <c r="F91" i="39"/>
  <c r="U134" i="39"/>
  <c r="G137" i="39"/>
  <c r="O137" i="39"/>
  <c r="F164" i="39"/>
  <c r="M165" i="39"/>
  <c r="F192" i="39"/>
  <c r="F193" i="39" s="1"/>
  <c r="F194" i="39" s="1"/>
  <c r="J192" i="39"/>
  <c r="N192" i="39"/>
  <c r="I191" i="39"/>
  <c r="H273" i="39"/>
  <c r="H272" i="39"/>
  <c r="L273" i="39"/>
  <c r="L272" i="39"/>
  <c r="P273" i="39"/>
  <c r="P272" i="39"/>
  <c r="P307" i="39"/>
  <c r="U307" i="39" s="1"/>
  <c r="U296" i="39"/>
  <c r="D58" i="46" s="1"/>
  <c r="S80" i="39"/>
  <c r="I138" i="39"/>
  <c r="Q138" i="39"/>
  <c r="G165" i="39"/>
  <c r="K165" i="39"/>
  <c r="O165" i="39"/>
  <c r="J199" i="39"/>
  <c r="T188" i="39"/>
  <c r="N199" i="39"/>
  <c r="U188" i="39"/>
  <c r="S188" i="39"/>
  <c r="M191" i="39"/>
  <c r="U242" i="39"/>
  <c r="U161" i="39"/>
  <c r="G164" i="39"/>
  <c r="K164" i="39"/>
  <c r="O164" i="39"/>
  <c r="F191" i="39"/>
  <c r="J191" i="39"/>
  <c r="N191" i="39"/>
  <c r="S215" i="39"/>
  <c r="I218" i="39"/>
  <c r="M218" i="39"/>
  <c r="Q218" i="39"/>
  <c r="K226" i="39"/>
  <c r="T226" i="39" s="1"/>
  <c r="M245" i="39"/>
  <c r="U269" i="39"/>
  <c r="K299" i="39"/>
  <c r="F172" i="39"/>
  <c r="S172" i="39" s="1"/>
  <c r="P226" i="39"/>
  <c r="S242" i="39"/>
  <c r="H300" i="39"/>
  <c r="L300" i="39"/>
  <c r="P300" i="39"/>
  <c r="T296" i="39"/>
  <c r="C58" i="46" s="1"/>
  <c r="O299" i="39"/>
  <c r="S161" i="39"/>
  <c r="F246" i="39"/>
  <c r="F247" i="39" s="1"/>
  <c r="F248" i="39" s="1"/>
  <c r="F245" i="39"/>
  <c r="J246" i="39"/>
  <c r="J245" i="39"/>
  <c r="N246" i="39"/>
  <c r="N245" i="39"/>
  <c r="S269" i="39"/>
  <c r="I272" i="39"/>
  <c r="M272" i="39"/>
  <c r="Q272" i="39"/>
  <c r="H299" i="39"/>
  <c r="L299" i="39"/>
  <c r="P299" i="39"/>
  <c r="F307" i="39"/>
  <c r="S307" i="39" s="1"/>
  <c r="J307" i="39"/>
  <c r="T307" i="39" s="1"/>
  <c r="F272" i="39"/>
  <c r="J272" i="39"/>
  <c r="N272" i="39"/>
  <c r="P280" i="39"/>
  <c r="S296" i="39"/>
  <c r="B58" i="46" s="1"/>
  <c r="I299" i="39"/>
  <c r="M299" i="39"/>
  <c r="Q299" i="39"/>
  <c r="B79" i="53" l="1"/>
  <c r="C80" i="53"/>
  <c r="C576" i="53"/>
  <c r="B575" i="53"/>
  <c r="C782" i="53"/>
  <c r="B781" i="53"/>
  <c r="C158" i="53"/>
  <c r="B157" i="53"/>
  <c r="B833" i="53"/>
  <c r="C834" i="53"/>
  <c r="C288" i="53"/>
  <c r="B287" i="53"/>
  <c r="C186" i="53"/>
  <c r="B185" i="53"/>
  <c r="C471" i="53"/>
  <c r="B470" i="53"/>
  <c r="B210" i="53"/>
  <c r="C211" i="53"/>
  <c r="C419" i="53"/>
  <c r="B418" i="53"/>
  <c r="B131" i="53"/>
  <c r="C132" i="53"/>
  <c r="C106" i="53"/>
  <c r="B105" i="53"/>
  <c r="B54" i="53"/>
  <c r="C55" i="53"/>
  <c r="B703" i="53"/>
  <c r="C704" i="53"/>
  <c r="U31" i="53"/>
  <c r="D17" i="46" s="1"/>
  <c r="D14" i="46" s="1"/>
  <c r="U32" i="53"/>
  <c r="B548" i="53"/>
  <c r="C549" i="53"/>
  <c r="B444" i="53"/>
  <c r="C445" i="53"/>
  <c r="B524" i="53"/>
  <c r="C525" i="53"/>
  <c r="B807" i="53"/>
  <c r="C808" i="53"/>
  <c r="B366" i="53"/>
  <c r="C367" i="53"/>
  <c r="B235" i="53"/>
  <c r="C236" i="53"/>
  <c r="B651" i="53"/>
  <c r="C652" i="53"/>
  <c r="B314" i="53"/>
  <c r="C315" i="53"/>
  <c r="B342" i="53"/>
  <c r="C343" i="53"/>
  <c r="B731" i="53"/>
  <c r="C732" i="53"/>
  <c r="B262" i="53"/>
  <c r="C263" i="53"/>
  <c r="B28" i="53"/>
  <c r="C29" i="53"/>
  <c r="B599" i="53"/>
  <c r="C600" i="53"/>
  <c r="B755" i="53"/>
  <c r="C756" i="53"/>
  <c r="C680" i="53"/>
  <c r="B679" i="53"/>
  <c r="B627" i="53"/>
  <c r="C628" i="53"/>
  <c r="B496" i="53"/>
  <c r="C497" i="53"/>
  <c r="B392" i="53"/>
  <c r="C393" i="53"/>
  <c r="T253" i="39"/>
  <c r="S199" i="39"/>
  <c r="I37" i="39"/>
  <c r="T145" i="39"/>
  <c r="U280" i="39"/>
  <c r="U199" i="39"/>
  <c r="Q37" i="39"/>
  <c r="L37" i="39"/>
  <c r="T172" i="39"/>
  <c r="U172" i="39"/>
  <c r="T91" i="39"/>
  <c r="M37" i="39"/>
  <c r="S145" i="39"/>
  <c r="S226" i="39"/>
  <c r="U145" i="39"/>
  <c r="T199" i="39"/>
  <c r="U253" i="39"/>
  <c r="T280" i="39"/>
  <c r="S280" i="39"/>
  <c r="C177" i="39"/>
  <c r="B176" i="39"/>
  <c r="C123" i="39"/>
  <c r="B122" i="39"/>
  <c r="C69" i="39"/>
  <c r="B68" i="39"/>
  <c r="C285" i="39"/>
  <c r="B284" i="39"/>
  <c r="C16" i="39"/>
  <c r="B15" i="39"/>
  <c r="T255" i="39"/>
  <c r="T282" i="39"/>
  <c r="U201" i="39"/>
  <c r="S147" i="39"/>
  <c r="F39" i="39"/>
  <c r="N39" i="39"/>
  <c r="C204" i="39"/>
  <c r="B203" i="39"/>
  <c r="C96" i="39"/>
  <c r="B95" i="39"/>
  <c r="C258" i="39"/>
  <c r="B257" i="39"/>
  <c r="G37" i="39"/>
  <c r="C150" i="39"/>
  <c r="B149" i="39"/>
  <c r="C42" i="39"/>
  <c r="B41" i="39"/>
  <c r="C231" i="39"/>
  <c r="B230" i="39"/>
  <c r="S282" i="39"/>
  <c r="L39" i="39"/>
  <c r="G39" i="39"/>
  <c r="M39" i="39"/>
  <c r="H37" i="39"/>
  <c r="U120" i="39"/>
  <c r="K39" i="39"/>
  <c r="Q39" i="39"/>
  <c r="I39" i="39"/>
  <c r="P39" i="39"/>
  <c r="H39" i="39"/>
  <c r="O39" i="39"/>
  <c r="U282" i="39"/>
  <c r="U255" i="39"/>
  <c r="S255" i="39"/>
  <c r="S228" i="39"/>
  <c r="T201" i="39"/>
  <c r="S174" i="39"/>
  <c r="T120" i="39"/>
  <c r="S93" i="39"/>
  <c r="U228" i="39"/>
  <c r="T147" i="39"/>
  <c r="U174" i="39"/>
  <c r="S120" i="39"/>
  <c r="T93" i="39"/>
  <c r="U66" i="39"/>
  <c r="T228" i="39"/>
  <c r="U147" i="39"/>
  <c r="S201" i="39"/>
  <c r="T174" i="39"/>
  <c r="U93" i="39"/>
  <c r="J39" i="39"/>
  <c r="T66" i="39"/>
  <c r="S66" i="39"/>
  <c r="S299" i="39"/>
  <c r="B59" i="46"/>
  <c r="U299" i="39"/>
  <c r="D57" i="46"/>
  <c r="D59" i="46" s="1"/>
  <c r="T299" i="39"/>
  <c r="C57" i="46"/>
  <c r="C59" i="46" s="1"/>
  <c r="G85" i="39"/>
  <c r="G86" i="39" s="1"/>
  <c r="G58" i="39"/>
  <c r="H58" i="39" s="1"/>
  <c r="G139" i="39"/>
  <c r="G140" i="39" s="1"/>
  <c r="G112" i="39"/>
  <c r="G113" i="39" s="1"/>
  <c r="G301" i="39"/>
  <c r="G302" i="39" s="1"/>
  <c r="G274" i="39"/>
  <c r="G275" i="39" s="1"/>
  <c r="U26" i="39"/>
  <c r="G166" i="39"/>
  <c r="K37" i="39"/>
  <c r="G247" i="39"/>
  <c r="G248" i="39" s="1"/>
  <c r="G193" i="39"/>
  <c r="G194" i="39" s="1"/>
  <c r="F31" i="39"/>
  <c r="F32" i="39" s="1"/>
  <c r="P37" i="39"/>
  <c r="J37" i="39"/>
  <c r="G220" i="39"/>
  <c r="G221" i="39" s="1"/>
  <c r="U91" i="39"/>
  <c r="O37" i="39"/>
  <c r="T26" i="39"/>
  <c r="N37" i="39"/>
  <c r="F37" i="39"/>
  <c r="M30" i="39"/>
  <c r="F59" i="39"/>
  <c r="S26" i="39"/>
  <c r="I29" i="39"/>
  <c r="U192" i="39"/>
  <c r="S253" i="39"/>
  <c r="U226" i="39"/>
  <c r="T64" i="39"/>
  <c r="U64" i="39"/>
  <c r="Q30" i="39"/>
  <c r="S64" i="39"/>
  <c r="S57" i="39"/>
  <c r="F30" i="39"/>
  <c r="U219" i="39"/>
  <c r="S300" i="39"/>
  <c r="U300" i="39"/>
  <c r="S273" i="39"/>
  <c r="U111" i="39"/>
  <c r="T300" i="39"/>
  <c r="T165" i="39"/>
  <c r="S84" i="39"/>
  <c r="S138" i="39"/>
  <c r="T138" i="39"/>
  <c r="U273" i="39"/>
  <c r="F29" i="39"/>
  <c r="K30" i="39"/>
  <c r="T246" i="39"/>
  <c r="S246" i="39"/>
  <c r="T273" i="39"/>
  <c r="U84" i="39"/>
  <c r="U138" i="39"/>
  <c r="T57" i="39"/>
  <c r="U165" i="39"/>
  <c r="T84" i="39"/>
  <c r="S165" i="39"/>
  <c r="T192" i="39"/>
  <c r="U246" i="39"/>
  <c r="T111" i="39"/>
  <c r="U57" i="39"/>
  <c r="T219" i="39"/>
  <c r="S192" i="39"/>
  <c r="G30" i="39"/>
  <c r="S21" i="39"/>
  <c r="S29" i="39" s="1"/>
  <c r="S219" i="39"/>
  <c r="U118" i="39"/>
  <c r="S118" i="39"/>
  <c r="S111" i="39"/>
  <c r="U21" i="39"/>
  <c r="T118" i="39"/>
  <c r="J30" i="39"/>
  <c r="J29" i="39"/>
  <c r="O30" i="39"/>
  <c r="O29" i="39"/>
  <c r="S91" i="39"/>
  <c r="N30" i="39"/>
  <c r="N29" i="39"/>
  <c r="T21" i="39"/>
  <c r="C159" i="53" l="1"/>
  <c r="B158" i="53"/>
  <c r="C577" i="53"/>
  <c r="B576" i="53"/>
  <c r="B782" i="53"/>
  <c r="C783" i="53"/>
  <c r="C81" i="53"/>
  <c r="B80" i="53"/>
  <c r="C835" i="53"/>
  <c r="B834" i="53"/>
  <c r="B186" i="53"/>
  <c r="C187" i="53"/>
  <c r="B419" i="53"/>
  <c r="C420" i="53"/>
  <c r="B471" i="53"/>
  <c r="C472" i="53"/>
  <c r="B288" i="53"/>
  <c r="C289" i="53"/>
  <c r="B132" i="53"/>
  <c r="C133" i="53"/>
  <c r="B211" i="53"/>
  <c r="C212" i="53"/>
  <c r="B393" i="53"/>
  <c r="C394" i="53"/>
  <c r="B29" i="53"/>
  <c r="C30" i="53"/>
  <c r="C653" i="53"/>
  <c r="B652" i="53"/>
  <c r="B808" i="53"/>
  <c r="C809" i="53"/>
  <c r="B445" i="53"/>
  <c r="C446" i="53"/>
  <c r="C629" i="53"/>
  <c r="B628" i="53"/>
  <c r="B756" i="53"/>
  <c r="C757" i="53"/>
  <c r="B680" i="53"/>
  <c r="C681" i="53"/>
  <c r="B106" i="53"/>
  <c r="C107" i="53"/>
  <c r="B497" i="53"/>
  <c r="C498" i="53"/>
  <c r="B263" i="53"/>
  <c r="C264" i="53"/>
  <c r="C344" i="53"/>
  <c r="B343" i="53"/>
  <c r="C237" i="53"/>
  <c r="B236" i="53"/>
  <c r="C526" i="53"/>
  <c r="B525" i="53"/>
  <c r="B549" i="53"/>
  <c r="C550" i="53"/>
  <c r="B704" i="53"/>
  <c r="C705" i="53"/>
  <c r="B600" i="53"/>
  <c r="C601" i="53"/>
  <c r="B732" i="53"/>
  <c r="C733" i="53"/>
  <c r="B315" i="53"/>
  <c r="C316" i="53"/>
  <c r="C368" i="53"/>
  <c r="B367" i="53"/>
  <c r="B55" i="53"/>
  <c r="C56" i="53"/>
  <c r="U39" i="39"/>
  <c r="G59" i="39"/>
  <c r="S39" i="39"/>
  <c r="C232" i="39"/>
  <c r="B231" i="39"/>
  <c r="T39" i="39"/>
  <c r="C97" i="39"/>
  <c r="B96" i="39"/>
  <c r="C286" i="39"/>
  <c r="B285" i="39"/>
  <c r="C124" i="39"/>
  <c r="B123" i="39"/>
  <c r="C151" i="39"/>
  <c r="B150" i="39"/>
  <c r="C43" i="39"/>
  <c r="B42" i="39"/>
  <c r="C259" i="39"/>
  <c r="B258" i="39"/>
  <c r="C205" i="39"/>
  <c r="B204" i="39"/>
  <c r="C17" i="39"/>
  <c r="B16" i="39"/>
  <c r="C70" i="39"/>
  <c r="B69" i="39"/>
  <c r="C178" i="39"/>
  <c r="B177" i="39"/>
  <c r="H301" i="39"/>
  <c r="I301" i="39" s="1"/>
  <c r="S301" i="39" s="1"/>
  <c r="B55" i="46" s="1"/>
  <c r="H85" i="39"/>
  <c r="H86" i="39" s="1"/>
  <c r="H247" i="39"/>
  <c r="H248" i="39" s="1"/>
  <c r="G31" i="39"/>
  <c r="G32" i="39" s="1"/>
  <c r="H166" i="39"/>
  <c r="I166" i="39" s="1"/>
  <c r="H112" i="39"/>
  <c r="H113" i="39" s="1"/>
  <c r="G167" i="39"/>
  <c r="H139" i="39"/>
  <c r="I139" i="39" s="1"/>
  <c r="S139" i="39" s="1"/>
  <c r="H274" i="39"/>
  <c r="H275" i="39" s="1"/>
  <c r="H193" i="39"/>
  <c r="H194" i="39" s="1"/>
  <c r="H220" i="39"/>
  <c r="H221" i="39" s="1"/>
  <c r="H59" i="39"/>
  <c r="U37" i="39"/>
  <c r="S30" i="39"/>
  <c r="I58" i="39"/>
  <c r="I59" i="39" s="1"/>
  <c r="S59" i="39" s="1"/>
  <c r="I85" i="39"/>
  <c r="J85" i="39" s="1"/>
  <c r="S37" i="39"/>
  <c r="T37" i="39"/>
  <c r="U29" i="39"/>
  <c r="U30" i="39"/>
  <c r="T29" i="39"/>
  <c r="T30" i="39"/>
  <c r="B783" i="53" l="1"/>
  <c r="C784" i="53"/>
  <c r="C82" i="53"/>
  <c r="B81" i="53"/>
  <c r="C578" i="53"/>
  <c r="B577" i="53"/>
  <c r="B159" i="53"/>
  <c r="C160" i="53"/>
  <c r="C836" i="53"/>
  <c r="B835" i="53"/>
  <c r="B472" i="53"/>
  <c r="C473" i="53"/>
  <c r="C134" i="53"/>
  <c r="B133" i="53"/>
  <c r="C188" i="53"/>
  <c r="B187" i="53"/>
  <c r="B212" i="53"/>
  <c r="C213" i="53"/>
  <c r="B289" i="53"/>
  <c r="C290" i="53"/>
  <c r="C421" i="53"/>
  <c r="B420" i="53"/>
  <c r="C317" i="53"/>
  <c r="B316" i="53"/>
  <c r="B550" i="53"/>
  <c r="C551" i="53"/>
  <c r="B264" i="53"/>
  <c r="C265" i="53"/>
  <c r="C527" i="53"/>
  <c r="B526" i="53"/>
  <c r="B653" i="53"/>
  <c r="C654" i="53"/>
  <c r="C734" i="53"/>
  <c r="B733" i="53"/>
  <c r="B705" i="53"/>
  <c r="C706" i="53"/>
  <c r="C682" i="53"/>
  <c r="B681" i="53"/>
  <c r="B368" i="53"/>
  <c r="C369" i="53"/>
  <c r="C238" i="53"/>
  <c r="B237" i="53"/>
  <c r="C630" i="53"/>
  <c r="B629" i="53"/>
  <c r="B601" i="53"/>
  <c r="C602" i="53"/>
  <c r="B498" i="53"/>
  <c r="C499" i="53"/>
  <c r="B809" i="53"/>
  <c r="C810" i="53"/>
  <c r="B394" i="53"/>
  <c r="C395" i="53"/>
  <c r="B344" i="53"/>
  <c r="C345" i="53"/>
  <c r="B56" i="53"/>
  <c r="C57" i="53"/>
  <c r="B107" i="53"/>
  <c r="C108" i="53"/>
  <c r="B757" i="53"/>
  <c r="C758" i="53"/>
  <c r="B446" i="53"/>
  <c r="C447" i="53"/>
  <c r="B30" i="53"/>
  <c r="C31" i="53"/>
  <c r="I302" i="39"/>
  <c r="S302" i="39" s="1"/>
  <c r="I112" i="39"/>
  <c r="J112" i="39" s="1"/>
  <c r="J113" i="39" s="1"/>
  <c r="I247" i="39"/>
  <c r="S247" i="39" s="1"/>
  <c r="C44" i="39"/>
  <c r="B43" i="39"/>
  <c r="C206" i="39"/>
  <c r="B205" i="39"/>
  <c r="C125" i="39"/>
  <c r="B124" i="39"/>
  <c r="J301" i="39"/>
  <c r="K301" i="39" s="1"/>
  <c r="C179" i="39"/>
  <c r="B178" i="39"/>
  <c r="C18" i="39"/>
  <c r="B17" i="39"/>
  <c r="C260" i="39"/>
  <c r="B259" i="39"/>
  <c r="C152" i="39"/>
  <c r="B151" i="39"/>
  <c r="C287" i="39"/>
  <c r="B286" i="39"/>
  <c r="C71" i="39"/>
  <c r="B70" i="39"/>
  <c r="C98" i="39"/>
  <c r="B97" i="39"/>
  <c r="H302" i="39"/>
  <c r="C233" i="39"/>
  <c r="B232" i="39"/>
  <c r="H167" i="39"/>
  <c r="I140" i="39"/>
  <c r="S140" i="39" s="1"/>
  <c r="I274" i="39"/>
  <c r="I275" i="39" s="1"/>
  <c r="S275" i="39" s="1"/>
  <c r="I193" i="39"/>
  <c r="I194" i="39" s="1"/>
  <c r="S194" i="39" s="1"/>
  <c r="H140" i="39"/>
  <c r="S85" i="39"/>
  <c r="I220" i="39"/>
  <c r="J220" i="39" s="1"/>
  <c r="K220" i="39" s="1"/>
  <c r="J139" i="39"/>
  <c r="K139" i="39" s="1"/>
  <c r="H31" i="39"/>
  <c r="H32" i="39" s="1"/>
  <c r="I86" i="39"/>
  <c r="S86" i="39" s="1"/>
  <c r="J58" i="39"/>
  <c r="J59" i="39" s="1"/>
  <c r="S58" i="39"/>
  <c r="S274" i="39"/>
  <c r="S112" i="39"/>
  <c r="I113" i="39"/>
  <c r="S113" i="39" s="1"/>
  <c r="J302" i="39"/>
  <c r="I167" i="39"/>
  <c r="S167" i="39" s="1"/>
  <c r="S166" i="39"/>
  <c r="J166" i="39"/>
  <c r="J86" i="39"/>
  <c r="K85" i="39"/>
  <c r="K112" i="39"/>
  <c r="J193" i="39" l="1"/>
  <c r="J194" i="39" s="1"/>
  <c r="J274" i="39"/>
  <c r="J275" i="39" s="1"/>
  <c r="B82" i="53"/>
  <c r="C83" i="53"/>
  <c r="B578" i="53"/>
  <c r="C579" i="53"/>
  <c r="C785" i="53"/>
  <c r="B784" i="53"/>
  <c r="B160" i="53"/>
  <c r="C161" i="53"/>
  <c r="C837" i="53"/>
  <c r="B836" i="53"/>
  <c r="C291" i="53"/>
  <c r="B290" i="53"/>
  <c r="B473" i="53"/>
  <c r="C474" i="53"/>
  <c r="C422" i="53"/>
  <c r="B421" i="53"/>
  <c r="B134" i="53"/>
  <c r="C135" i="53"/>
  <c r="B188" i="53"/>
  <c r="C189" i="53"/>
  <c r="B213" i="53"/>
  <c r="C214" i="53"/>
  <c r="C448" i="53"/>
  <c r="B447" i="53"/>
  <c r="C58" i="53"/>
  <c r="B57" i="53"/>
  <c r="C500" i="53"/>
  <c r="B499" i="53"/>
  <c r="C266" i="53"/>
  <c r="B265" i="53"/>
  <c r="C735" i="53"/>
  <c r="B734" i="53"/>
  <c r="C318" i="53"/>
  <c r="B317" i="53"/>
  <c r="B31" i="53"/>
  <c r="C32" i="53"/>
  <c r="B108" i="53"/>
  <c r="C109" i="53"/>
  <c r="B345" i="53"/>
  <c r="C346" i="53"/>
  <c r="B810" i="53"/>
  <c r="C811" i="53"/>
  <c r="B369" i="53"/>
  <c r="C370" i="53"/>
  <c r="B630" i="53"/>
  <c r="C631" i="53"/>
  <c r="B238" i="53"/>
  <c r="C239" i="53"/>
  <c r="B682" i="53"/>
  <c r="C683" i="53"/>
  <c r="B527" i="53"/>
  <c r="C528" i="53"/>
  <c r="B758" i="53"/>
  <c r="C759" i="53"/>
  <c r="C396" i="53"/>
  <c r="B395" i="53"/>
  <c r="B706" i="53"/>
  <c r="C707" i="53"/>
  <c r="B602" i="53"/>
  <c r="C603" i="53"/>
  <c r="B654" i="53"/>
  <c r="C655" i="53"/>
  <c r="C552" i="53"/>
  <c r="B551" i="53"/>
  <c r="J247" i="39"/>
  <c r="I248" i="39"/>
  <c r="S248" i="39" s="1"/>
  <c r="C234" i="39"/>
  <c r="B233" i="39"/>
  <c r="C207" i="39"/>
  <c r="B206" i="39"/>
  <c r="C288" i="39"/>
  <c r="B287" i="39"/>
  <c r="C72" i="39"/>
  <c r="B71" i="39"/>
  <c r="C153" i="39"/>
  <c r="B152" i="39"/>
  <c r="C19" i="39"/>
  <c r="B18" i="39"/>
  <c r="C99" i="39"/>
  <c r="B98" i="39"/>
  <c r="C261" i="39"/>
  <c r="B260" i="39"/>
  <c r="C180" i="39"/>
  <c r="B179" i="39"/>
  <c r="C126" i="39"/>
  <c r="B125" i="39"/>
  <c r="C45" i="39"/>
  <c r="B44" i="39"/>
  <c r="J140" i="39"/>
  <c r="S193" i="39"/>
  <c r="J221" i="39"/>
  <c r="I31" i="39"/>
  <c r="I221" i="39"/>
  <c r="S221" i="39" s="1"/>
  <c r="K58" i="39"/>
  <c r="K59" i="39" s="1"/>
  <c r="S220" i="39"/>
  <c r="K274" i="39"/>
  <c r="L274" i="39" s="1"/>
  <c r="J31" i="39"/>
  <c r="J32" i="39" s="1"/>
  <c r="K193" i="39"/>
  <c r="K194" i="39" s="1"/>
  <c r="K113" i="39"/>
  <c r="L112" i="39"/>
  <c r="K86" i="39"/>
  <c r="L85" i="39"/>
  <c r="J248" i="39"/>
  <c r="K247" i="39"/>
  <c r="K221" i="39"/>
  <c r="L220" i="39"/>
  <c r="K302" i="39"/>
  <c r="L301" i="39"/>
  <c r="K140" i="39"/>
  <c r="L139" i="39"/>
  <c r="J167" i="39"/>
  <c r="K166" i="39"/>
  <c r="K275" i="39" l="1"/>
  <c r="B785" i="53"/>
  <c r="C786" i="53"/>
  <c r="B83" i="53"/>
  <c r="C84" i="53"/>
  <c r="C162" i="53"/>
  <c r="B161" i="53"/>
  <c r="B579" i="53"/>
  <c r="C580" i="53"/>
  <c r="B837" i="53"/>
  <c r="C838" i="53"/>
  <c r="C190" i="53"/>
  <c r="B189" i="53"/>
  <c r="B422" i="53"/>
  <c r="C423" i="53"/>
  <c r="C292" i="53"/>
  <c r="B291" i="53"/>
  <c r="C215" i="53"/>
  <c r="B214" i="53"/>
  <c r="B135" i="53"/>
  <c r="C136" i="53"/>
  <c r="C475" i="53"/>
  <c r="B474" i="53"/>
  <c r="B655" i="53"/>
  <c r="C656" i="53"/>
  <c r="C529" i="53"/>
  <c r="B528" i="53"/>
  <c r="C684" i="53"/>
  <c r="B683" i="53"/>
  <c r="C632" i="53"/>
  <c r="B631" i="53"/>
  <c r="B346" i="53"/>
  <c r="C347" i="53"/>
  <c r="B552" i="53"/>
  <c r="C553" i="53"/>
  <c r="C319" i="53"/>
  <c r="B318" i="53"/>
  <c r="C736" i="53"/>
  <c r="B735" i="53"/>
  <c r="B266" i="53"/>
  <c r="C267" i="53"/>
  <c r="B58" i="53"/>
  <c r="C59" i="53"/>
  <c r="B603" i="53"/>
  <c r="C604" i="53"/>
  <c r="B707" i="53"/>
  <c r="C708" i="53"/>
  <c r="B370" i="53"/>
  <c r="C371" i="53"/>
  <c r="C110" i="53"/>
  <c r="B109" i="53"/>
  <c r="B396" i="53"/>
  <c r="C397" i="53"/>
  <c r="C501" i="53"/>
  <c r="B500" i="53"/>
  <c r="B448" i="53"/>
  <c r="C449" i="53"/>
  <c r="C33" i="53"/>
  <c r="B32" i="53"/>
  <c r="C760" i="53"/>
  <c r="B759" i="53"/>
  <c r="B239" i="53"/>
  <c r="C240" i="53"/>
  <c r="B811" i="53"/>
  <c r="C812" i="53"/>
  <c r="C127" i="39"/>
  <c r="B126" i="39"/>
  <c r="C262" i="39"/>
  <c r="B261" i="39"/>
  <c r="C20" i="39"/>
  <c r="B19" i="39"/>
  <c r="C73" i="39"/>
  <c r="B72" i="39"/>
  <c r="C208" i="39"/>
  <c r="B207" i="39"/>
  <c r="C46" i="39"/>
  <c r="B45" i="39"/>
  <c r="C181" i="39"/>
  <c r="B180" i="39"/>
  <c r="C100" i="39"/>
  <c r="B99" i="39"/>
  <c r="C154" i="39"/>
  <c r="B153" i="39"/>
  <c r="C289" i="39"/>
  <c r="B288" i="39"/>
  <c r="C235" i="39"/>
  <c r="B234" i="39"/>
  <c r="L58" i="39"/>
  <c r="M58" i="39" s="1"/>
  <c r="L193" i="39"/>
  <c r="L194" i="39" s="1"/>
  <c r="S31" i="39"/>
  <c r="I32" i="39"/>
  <c r="S32" i="39" s="1"/>
  <c r="K31" i="39"/>
  <c r="K32" i="39" s="1"/>
  <c r="L221" i="39"/>
  <c r="M220" i="39"/>
  <c r="K248" i="39"/>
  <c r="L247" i="39"/>
  <c r="L86" i="39"/>
  <c r="M85" i="39"/>
  <c r="L166" i="39"/>
  <c r="K167" i="39"/>
  <c r="L140" i="39"/>
  <c r="M139" i="39"/>
  <c r="L302" i="39"/>
  <c r="M301" i="39"/>
  <c r="L275" i="39"/>
  <c r="M274" i="39"/>
  <c r="L113" i="39"/>
  <c r="M112" i="39"/>
  <c r="B162" i="53" l="1"/>
  <c r="C163" i="53"/>
  <c r="C787" i="53"/>
  <c r="B786" i="53"/>
  <c r="B580" i="53"/>
  <c r="C581" i="53"/>
  <c r="B84" i="53"/>
  <c r="C85" i="53"/>
  <c r="B838" i="53"/>
  <c r="C839" i="53"/>
  <c r="B136" i="53"/>
  <c r="C137" i="53"/>
  <c r="B475" i="53"/>
  <c r="C476" i="53"/>
  <c r="C293" i="53"/>
  <c r="B292" i="53"/>
  <c r="B190" i="53"/>
  <c r="C191" i="53"/>
  <c r="C216" i="53"/>
  <c r="B215" i="53"/>
  <c r="B423" i="53"/>
  <c r="C424" i="53"/>
  <c r="C813" i="53"/>
  <c r="B812" i="53"/>
  <c r="C605" i="53"/>
  <c r="B604" i="53"/>
  <c r="B33" i="53"/>
  <c r="C34" i="53"/>
  <c r="C737" i="53"/>
  <c r="B736" i="53"/>
  <c r="C530" i="53"/>
  <c r="B529" i="53"/>
  <c r="B371" i="53"/>
  <c r="C372" i="53"/>
  <c r="C709" i="53"/>
  <c r="B708" i="53"/>
  <c r="B347" i="53"/>
  <c r="C348" i="53"/>
  <c r="C761" i="53"/>
  <c r="B760" i="53"/>
  <c r="C502" i="53"/>
  <c r="B501" i="53"/>
  <c r="C111" i="53"/>
  <c r="B110" i="53"/>
  <c r="C320" i="53"/>
  <c r="B319" i="53"/>
  <c r="B684" i="53"/>
  <c r="C685" i="53"/>
  <c r="C398" i="53"/>
  <c r="B397" i="53"/>
  <c r="C268" i="53"/>
  <c r="B267" i="53"/>
  <c r="C554" i="53"/>
  <c r="B553" i="53"/>
  <c r="C657" i="53"/>
  <c r="B656" i="53"/>
  <c r="B632" i="53"/>
  <c r="C633" i="53"/>
  <c r="C241" i="53"/>
  <c r="B240" i="53"/>
  <c r="C450" i="53"/>
  <c r="B449" i="53"/>
  <c r="C60" i="53"/>
  <c r="B59" i="53"/>
  <c r="C290" i="39"/>
  <c r="B289" i="39"/>
  <c r="C101" i="39"/>
  <c r="B100" i="39"/>
  <c r="C47" i="39"/>
  <c r="B46" i="39"/>
  <c r="C74" i="39"/>
  <c r="B73" i="39"/>
  <c r="C263" i="39"/>
  <c r="B262" i="39"/>
  <c r="C236" i="39"/>
  <c r="B235" i="39"/>
  <c r="C155" i="39"/>
  <c r="B154" i="39"/>
  <c r="C182" i="39"/>
  <c r="B181" i="39"/>
  <c r="C209" i="39"/>
  <c r="B208" i="39"/>
  <c r="C21" i="39"/>
  <c r="B20" i="39"/>
  <c r="C128" i="39"/>
  <c r="B127" i="39"/>
  <c r="L59" i="39"/>
  <c r="M193" i="39"/>
  <c r="T193" i="39" s="1"/>
  <c r="L31" i="39"/>
  <c r="T85" i="39"/>
  <c r="M86" i="39"/>
  <c r="T86" i="39" s="1"/>
  <c r="N85" i="39"/>
  <c r="M113" i="39"/>
  <c r="T113" i="39" s="1"/>
  <c r="N112" i="39"/>
  <c r="T112" i="39"/>
  <c r="T301" i="39"/>
  <c r="C55" i="46" s="1"/>
  <c r="M302" i="39"/>
  <c r="T302" i="39" s="1"/>
  <c r="N301" i="39"/>
  <c r="L167" i="39"/>
  <c r="M166" i="39"/>
  <c r="T139" i="39"/>
  <c r="M140" i="39"/>
  <c r="T140" i="39" s="1"/>
  <c r="N139" i="39"/>
  <c r="L32" i="39"/>
  <c r="L248" i="39"/>
  <c r="M247" i="39"/>
  <c r="T220" i="39"/>
  <c r="M221" i="39"/>
  <c r="T221" i="39" s="1"/>
  <c r="N220" i="39"/>
  <c r="T274" i="39"/>
  <c r="M275" i="39"/>
  <c r="T275" i="39" s="1"/>
  <c r="N274" i="39"/>
  <c r="T58" i="39"/>
  <c r="M59" i="39"/>
  <c r="T59" i="39" s="1"/>
  <c r="N58" i="39"/>
  <c r="M194" i="39" l="1"/>
  <c r="T194" i="39" s="1"/>
  <c r="C582" i="53"/>
  <c r="B581" i="53"/>
  <c r="C164" i="53"/>
  <c r="B163" i="53"/>
  <c r="B787" i="53"/>
  <c r="C788" i="53"/>
  <c r="C86" i="53"/>
  <c r="B85" i="53"/>
  <c r="B839" i="53"/>
  <c r="C840" i="53"/>
  <c r="B137" i="53"/>
  <c r="C138" i="53"/>
  <c r="B216" i="53"/>
  <c r="C217" i="53"/>
  <c r="B293" i="53"/>
  <c r="C294" i="53"/>
  <c r="B424" i="53"/>
  <c r="C425" i="53"/>
  <c r="B191" i="53"/>
  <c r="C192" i="53"/>
  <c r="C477" i="53"/>
  <c r="B476" i="53"/>
  <c r="C349" i="53"/>
  <c r="B348" i="53"/>
  <c r="C373" i="53"/>
  <c r="B372" i="53"/>
  <c r="C112" i="53"/>
  <c r="B111" i="53"/>
  <c r="B709" i="53"/>
  <c r="C710" i="53"/>
  <c r="B605" i="53"/>
  <c r="C606" i="53"/>
  <c r="C634" i="53"/>
  <c r="B633" i="53"/>
  <c r="B60" i="53"/>
  <c r="C61" i="53"/>
  <c r="B241" i="53"/>
  <c r="C242" i="53"/>
  <c r="B657" i="53"/>
  <c r="C658" i="53"/>
  <c r="C555" i="53"/>
  <c r="B554" i="53"/>
  <c r="B398" i="53"/>
  <c r="C399" i="53"/>
  <c r="B502" i="53"/>
  <c r="C503" i="53"/>
  <c r="B737" i="53"/>
  <c r="C738" i="53"/>
  <c r="B813" i="53"/>
  <c r="C814" i="53"/>
  <c r="C451" i="53"/>
  <c r="B450" i="53"/>
  <c r="B268" i="53"/>
  <c r="C269" i="53"/>
  <c r="B320" i="53"/>
  <c r="C321" i="53"/>
  <c r="C762" i="53"/>
  <c r="B761" i="53"/>
  <c r="B530" i="53"/>
  <c r="C531" i="53"/>
  <c r="C686" i="53"/>
  <c r="B685" i="53"/>
  <c r="C35" i="53"/>
  <c r="B34" i="53"/>
  <c r="C22" i="39"/>
  <c r="B21" i="39"/>
  <c r="C183" i="39"/>
  <c r="B182" i="39"/>
  <c r="C237" i="39"/>
  <c r="B236" i="39"/>
  <c r="C75" i="39"/>
  <c r="B74" i="39"/>
  <c r="C102" i="39"/>
  <c r="B101" i="39"/>
  <c r="N193" i="39"/>
  <c r="O193" i="39" s="1"/>
  <c r="C129" i="39"/>
  <c r="B128" i="39"/>
  <c r="C210" i="39"/>
  <c r="B209" i="39"/>
  <c r="C156" i="39"/>
  <c r="B155" i="39"/>
  <c r="C264" i="39"/>
  <c r="B263" i="39"/>
  <c r="C48" i="39"/>
  <c r="B47" i="39"/>
  <c r="C291" i="39"/>
  <c r="B290" i="39"/>
  <c r="M31" i="39"/>
  <c r="M32" i="39" s="1"/>
  <c r="T32" i="39" s="1"/>
  <c r="N221" i="39"/>
  <c r="O220" i="39"/>
  <c r="N302" i="39"/>
  <c r="O301" i="39"/>
  <c r="N86" i="39"/>
  <c r="O85" i="39"/>
  <c r="N275" i="39"/>
  <c r="O274" i="39"/>
  <c r="N140" i="39"/>
  <c r="O139" i="39"/>
  <c r="N59" i="39"/>
  <c r="O58" i="39"/>
  <c r="M248" i="39"/>
  <c r="T248" i="39" s="1"/>
  <c r="N247" i="39"/>
  <c r="T247" i="39"/>
  <c r="T166" i="39"/>
  <c r="M167" i="39"/>
  <c r="T167" i="39" s="1"/>
  <c r="N166" i="39"/>
  <c r="N113" i="39"/>
  <c r="O112" i="39"/>
  <c r="B582" i="53" l="1"/>
  <c r="C583" i="53"/>
  <c r="C789" i="53"/>
  <c r="B788" i="53"/>
  <c r="B86" i="53"/>
  <c r="C87" i="53"/>
  <c r="B164" i="53"/>
  <c r="C165" i="53"/>
  <c r="C841" i="53"/>
  <c r="B840" i="53"/>
  <c r="C193" i="53"/>
  <c r="B192" i="53"/>
  <c r="B294" i="53"/>
  <c r="C295" i="53"/>
  <c r="B477" i="53"/>
  <c r="C478" i="53"/>
  <c r="B138" i="53"/>
  <c r="C139" i="53"/>
  <c r="B425" i="53"/>
  <c r="C426" i="53"/>
  <c r="B217" i="53"/>
  <c r="C218" i="53"/>
  <c r="B531" i="53"/>
  <c r="C532" i="53"/>
  <c r="B532" i="53" s="1"/>
  <c r="B321" i="53"/>
  <c r="C322" i="53"/>
  <c r="C815" i="53"/>
  <c r="B814" i="53"/>
  <c r="B399" i="53"/>
  <c r="C400" i="53"/>
  <c r="B61" i="53"/>
  <c r="C62" i="53"/>
  <c r="C711" i="53"/>
  <c r="B710" i="53"/>
  <c r="B634" i="53"/>
  <c r="C635" i="53"/>
  <c r="B349" i="53"/>
  <c r="C350" i="53"/>
  <c r="B350" i="53" s="1"/>
  <c r="B269" i="53"/>
  <c r="C270" i="53"/>
  <c r="B738" i="53"/>
  <c r="C739" i="53"/>
  <c r="C243" i="53"/>
  <c r="B242" i="53"/>
  <c r="B686" i="53"/>
  <c r="C687" i="53"/>
  <c r="B451" i="53"/>
  <c r="C452" i="53"/>
  <c r="B112" i="53"/>
  <c r="C113" i="53"/>
  <c r="B373" i="53"/>
  <c r="C374" i="53"/>
  <c r="C659" i="53"/>
  <c r="B658" i="53"/>
  <c r="C607" i="53"/>
  <c r="B606" i="53"/>
  <c r="B35" i="53"/>
  <c r="C36" i="53"/>
  <c r="C763" i="53"/>
  <c r="B762" i="53"/>
  <c r="B555" i="53"/>
  <c r="C556" i="53"/>
  <c r="B503" i="53"/>
  <c r="C504" i="53"/>
  <c r="N31" i="39"/>
  <c r="N32" i="39" s="1"/>
  <c r="N194" i="39"/>
  <c r="C130" i="39"/>
  <c r="B129" i="39"/>
  <c r="C76" i="39"/>
  <c r="B75" i="39"/>
  <c r="C184" i="39"/>
  <c r="B183" i="39"/>
  <c r="C157" i="39"/>
  <c r="B156" i="39"/>
  <c r="C292" i="39"/>
  <c r="B291" i="39"/>
  <c r="C265" i="39"/>
  <c r="B264" i="39"/>
  <c r="C211" i="39"/>
  <c r="B210" i="39"/>
  <c r="C49" i="39"/>
  <c r="B48" i="39"/>
  <c r="C103" i="39"/>
  <c r="B102" i="39"/>
  <c r="C238" i="39"/>
  <c r="B237" i="39"/>
  <c r="C23" i="39"/>
  <c r="B22" i="39"/>
  <c r="T31" i="39"/>
  <c r="O247" i="39"/>
  <c r="N248" i="39"/>
  <c r="O59" i="39"/>
  <c r="P58" i="39"/>
  <c r="O140" i="39"/>
  <c r="P139" i="39"/>
  <c r="O275" i="39"/>
  <c r="P274" i="39"/>
  <c r="O221" i="39"/>
  <c r="P220" i="39"/>
  <c r="N167" i="39"/>
  <c r="O166" i="39"/>
  <c r="O194" i="39"/>
  <c r="P193" i="39"/>
  <c r="O86" i="39"/>
  <c r="P85" i="39"/>
  <c r="O302" i="39"/>
  <c r="P301" i="39"/>
  <c r="O113" i="39"/>
  <c r="P112" i="39"/>
  <c r="B87" i="53" l="1"/>
  <c r="C88" i="53"/>
  <c r="B583" i="53"/>
  <c r="C584" i="53"/>
  <c r="B584" i="53" s="1"/>
  <c r="C790" i="53"/>
  <c r="B789" i="53"/>
  <c r="C166" i="53"/>
  <c r="B165" i="53"/>
  <c r="C842" i="53"/>
  <c r="B841" i="53"/>
  <c r="B426" i="53"/>
  <c r="C427" i="53"/>
  <c r="B478" i="53"/>
  <c r="C479" i="53"/>
  <c r="C194" i="53"/>
  <c r="B194" i="53" s="1"/>
  <c r="B193" i="53"/>
  <c r="B218" i="53"/>
  <c r="C219" i="53"/>
  <c r="C140" i="53"/>
  <c r="B139" i="53"/>
  <c r="B295" i="53"/>
  <c r="C296" i="53"/>
  <c r="B504" i="53"/>
  <c r="C505" i="53"/>
  <c r="B452" i="53"/>
  <c r="C453" i="53"/>
  <c r="B270" i="53"/>
  <c r="C271" i="53"/>
  <c r="B400" i="53"/>
  <c r="C401" i="53"/>
  <c r="B607" i="53"/>
  <c r="C608" i="53"/>
  <c r="B243" i="53"/>
  <c r="C244" i="53"/>
  <c r="B556" i="53"/>
  <c r="C557" i="53"/>
  <c r="B113" i="53"/>
  <c r="C114" i="53"/>
  <c r="B687" i="53"/>
  <c r="C688" i="53"/>
  <c r="B688" i="53" s="1"/>
  <c r="B739" i="53"/>
  <c r="C740" i="53"/>
  <c r="B740" i="53" s="1"/>
  <c r="C636" i="53"/>
  <c r="B636" i="53" s="1"/>
  <c r="B635" i="53"/>
  <c r="B62" i="53"/>
  <c r="C63" i="53"/>
  <c r="C660" i="53"/>
  <c r="B659" i="53"/>
  <c r="B711" i="53"/>
  <c r="C712" i="53"/>
  <c r="C816" i="53"/>
  <c r="B815" i="53"/>
  <c r="C37" i="53"/>
  <c r="B36" i="53"/>
  <c r="B374" i="53"/>
  <c r="C375" i="53"/>
  <c r="B763" i="53"/>
  <c r="C764" i="53"/>
  <c r="B322" i="53"/>
  <c r="C323" i="53"/>
  <c r="C239" i="39"/>
  <c r="B238" i="39"/>
  <c r="C50" i="39"/>
  <c r="B49" i="39"/>
  <c r="C266" i="39"/>
  <c r="B265" i="39"/>
  <c r="C158" i="39"/>
  <c r="B157" i="39"/>
  <c r="C77" i="39"/>
  <c r="B76" i="39"/>
  <c r="C24" i="39"/>
  <c r="B23" i="39"/>
  <c r="C104" i="39"/>
  <c r="B103" i="39"/>
  <c r="C212" i="39"/>
  <c r="B211" i="39"/>
  <c r="C293" i="39"/>
  <c r="B292" i="39"/>
  <c r="C185" i="39"/>
  <c r="B184" i="39"/>
  <c r="C131" i="39"/>
  <c r="B130" i="39"/>
  <c r="O31" i="39"/>
  <c r="O32" i="39" s="1"/>
  <c r="P302" i="39"/>
  <c r="Q301" i="39"/>
  <c r="P86" i="39"/>
  <c r="Q85" i="39"/>
  <c r="P194" i="39"/>
  <c r="Q193" i="39"/>
  <c r="P221" i="39"/>
  <c r="Q220" i="39"/>
  <c r="P275" i="39"/>
  <c r="Q274" i="39"/>
  <c r="Q139" i="39"/>
  <c r="P140" i="39"/>
  <c r="P59" i="39"/>
  <c r="Q58" i="39"/>
  <c r="O248" i="39"/>
  <c r="P247" i="39"/>
  <c r="P113" i="39"/>
  <c r="Q112" i="39"/>
  <c r="O167" i="39"/>
  <c r="P166" i="39"/>
  <c r="C791" i="53" l="1"/>
  <c r="B790" i="53"/>
  <c r="C89" i="53"/>
  <c r="B88" i="53"/>
  <c r="B166" i="53"/>
  <c r="C167" i="53"/>
  <c r="C843" i="53"/>
  <c r="B842" i="53"/>
  <c r="C428" i="53"/>
  <c r="B428" i="53" s="1"/>
  <c r="B427" i="53"/>
  <c r="B140" i="53"/>
  <c r="C141" i="53"/>
  <c r="C297" i="53"/>
  <c r="B296" i="53"/>
  <c r="C220" i="53"/>
  <c r="B220" i="53" s="1"/>
  <c r="B219" i="53"/>
  <c r="C480" i="53"/>
  <c r="B480" i="53" s="1"/>
  <c r="B479" i="53"/>
  <c r="B114" i="53"/>
  <c r="C115" i="53"/>
  <c r="B401" i="53"/>
  <c r="C402" i="53"/>
  <c r="B402" i="53" s="1"/>
  <c r="C454" i="53"/>
  <c r="B454" i="53" s="1"/>
  <c r="B453" i="53"/>
  <c r="B764" i="53"/>
  <c r="C765" i="53"/>
  <c r="B712" i="53"/>
  <c r="C713" i="53"/>
  <c r="C558" i="53"/>
  <c r="B558" i="53" s="1"/>
  <c r="B557" i="53"/>
  <c r="B608" i="53"/>
  <c r="C609" i="53"/>
  <c r="B271" i="53"/>
  <c r="C272" i="53"/>
  <c r="B272" i="53" s="1"/>
  <c r="B816" i="53"/>
  <c r="C817" i="53"/>
  <c r="B375" i="53"/>
  <c r="C376" i="53"/>
  <c r="B376" i="53" s="1"/>
  <c r="B63" i="53"/>
  <c r="C64" i="53"/>
  <c r="B64" i="53" s="1"/>
  <c r="C245" i="53"/>
  <c r="B244" i="53"/>
  <c r="B505" i="53"/>
  <c r="C506" i="53"/>
  <c r="B506" i="53" s="1"/>
  <c r="B37" i="53"/>
  <c r="C38" i="53"/>
  <c r="B38" i="53" s="1"/>
  <c r="B660" i="53"/>
  <c r="C661" i="53"/>
  <c r="C324" i="53"/>
  <c r="B324" i="53" s="1"/>
  <c r="B323" i="53"/>
  <c r="C186" i="39"/>
  <c r="B185" i="39"/>
  <c r="C213" i="39"/>
  <c r="B212" i="39"/>
  <c r="C25" i="39"/>
  <c r="B24" i="39"/>
  <c r="C159" i="39"/>
  <c r="B158" i="39"/>
  <c r="C51" i="39"/>
  <c r="B50" i="39"/>
  <c r="C132" i="39"/>
  <c r="B131" i="39"/>
  <c r="C294" i="39"/>
  <c r="B293" i="39"/>
  <c r="C105" i="39"/>
  <c r="B104" i="39"/>
  <c r="C78" i="39"/>
  <c r="B77" i="39"/>
  <c r="C267" i="39"/>
  <c r="B266" i="39"/>
  <c r="C240" i="39"/>
  <c r="B239" i="39"/>
  <c r="P31" i="39"/>
  <c r="P167" i="39"/>
  <c r="Q166" i="39"/>
  <c r="P248" i="39"/>
  <c r="Q247" i="39"/>
  <c r="U58" i="39"/>
  <c r="Q59" i="39"/>
  <c r="U59" i="39" s="1"/>
  <c r="Q194" i="39"/>
  <c r="U194" i="39" s="1"/>
  <c r="U193" i="39"/>
  <c r="U301" i="39"/>
  <c r="D55" i="46" s="1"/>
  <c r="Q302" i="39"/>
  <c r="U302" i="39" s="1"/>
  <c r="P32" i="39"/>
  <c r="Q113" i="39"/>
  <c r="U113" i="39" s="1"/>
  <c r="U112" i="39"/>
  <c r="U274" i="39"/>
  <c r="Q275" i="39"/>
  <c r="U275" i="39" s="1"/>
  <c r="U220" i="39"/>
  <c r="Q221" i="39"/>
  <c r="U221" i="39" s="1"/>
  <c r="Q86" i="39"/>
  <c r="U86" i="39" s="1"/>
  <c r="U85" i="39"/>
  <c r="Q140" i="39"/>
  <c r="U140" i="39" s="1"/>
  <c r="U139" i="39"/>
  <c r="C792" i="53" l="1"/>
  <c r="B792" i="53" s="1"/>
  <c r="B791" i="53"/>
  <c r="B167" i="53"/>
  <c r="C168" i="53"/>
  <c r="B168" i="53" s="1"/>
  <c r="C90" i="53"/>
  <c r="B90" i="53" s="1"/>
  <c r="B89" i="53"/>
  <c r="B843" i="53"/>
  <c r="C844" i="53"/>
  <c r="B844" i="53" s="1"/>
  <c r="B297" i="53"/>
  <c r="C298" i="53"/>
  <c r="B298" i="53" s="1"/>
  <c r="C142" i="53"/>
  <c r="B142" i="53" s="1"/>
  <c r="B141" i="53"/>
  <c r="B661" i="53"/>
  <c r="C662" i="53"/>
  <c r="B662" i="53" s="1"/>
  <c r="B609" i="53"/>
  <c r="C610" i="53"/>
  <c r="B610" i="53" s="1"/>
  <c r="B713" i="53"/>
  <c r="C714" i="53"/>
  <c r="B714" i="53" s="1"/>
  <c r="C116" i="53"/>
  <c r="B116" i="53" s="1"/>
  <c r="B115" i="53"/>
  <c r="B245" i="53"/>
  <c r="C246" i="53"/>
  <c r="B246" i="53" s="1"/>
  <c r="C766" i="53"/>
  <c r="B766" i="53" s="1"/>
  <c r="B765" i="53"/>
  <c r="B817" i="53"/>
  <c r="C818" i="53"/>
  <c r="B818" i="53" s="1"/>
  <c r="C268" i="39"/>
  <c r="B267" i="39"/>
  <c r="C106" i="39"/>
  <c r="B105" i="39"/>
  <c r="C133" i="39"/>
  <c r="B132" i="39"/>
  <c r="C160" i="39"/>
  <c r="B159" i="39"/>
  <c r="C214" i="39"/>
  <c r="B213" i="39"/>
  <c r="C241" i="39"/>
  <c r="B240" i="39"/>
  <c r="C79" i="39"/>
  <c r="B78" i="39"/>
  <c r="C295" i="39"/>
  <c r="B294" i="39"/>
  <c r="C52" i="39"/>
  <c r="B51" i="39"/>
  <c r="C26" i="39"/>
  <c r="B25" i="39"/>
  <c r="C187" i="39"/>
  <c r="B186" i="39"/>
  <c r="Q31" i="39"/>
  <c r="U31" i="39" s="1"/>
  <c r="Q248" i="39"/>
  <c r="U248" i="39" s="1"/>
  <c r="U247" i="39"/>
  <c r="Q167" i="39"/>
  <c r="U167" i="39" s="1"/>
  <c r="U166" i="39"/>
  <c r="C27" i="39" l="1"/>
  <c r="B26" i="39"/>
  <c r="C296" i="39"/>
  <c r="B295" i="39"/>
  <c r="C242" i="39"/>
  <c r="B241" i="39"/>
  <c r="C161" i="39"/>
  <c r="B160" i="39"/>
  <c r="C107" i="39"/>
  <c r="B106" i="39"/>
  <c r="C188" i="39"/>
  <c r="B187" i="39"/>
  <c r="C53" i="39"/>
  <c r="B52" i="39"/>
  <c r="C80" i="39"/>
  <c r="B79" i="39"/>
  <c r="C215" i="39"/>
  <c r="B214" i="39"/>
  <c r="C134" i="39"/>
  <c r="B133" i="39"/>
  <c r="C269" i="39"/>
  <c r="B268" i="39"/>
  <c r="Q32" i="39"/>
  <c r="U32" i="39" s="1"/>
  <c r="C135" i="39" l="1"/>
  <c r="B134" i="39"/>
  <c r="C81" i="39"/>
  <c r="B80" i="39"/>
  <c r="C189" i="39"/>
  <c r="B188" i="39"/>
  <c r="C162" i="39"/>
  <c r="B161" i="39"/>
  <c r="C297" i="39"/>
  <c r="B296" i="39"/>
  <c r="C270" i="39"/>
  <c r="B269" i="39"/>
  <c r="C216" i="39"/>
  <c r="B215" i="39"/>
  <c r="C54" i="39"/>
  <c r="B53" i="39"/>
  <c r="C108" i="39"/>
  <c r="B107" i="39"/>
  <c r="C243" i="39"/>
  <c r="B242" i="39"/>
  <c r="C28" i="39"/>
  <c r="B27" i="39"/>
  <c r="C244" i="39" l="1"/>
  <c r="B243" i="39"/>
  <c r="C55" i="39"/>
  <c r="B54" i="39"/>
  <c r="C271" i="39"/>
  <c r="B270" i="39"/>
  <c r="C163" i="39"/>
  <c r="B162" i="39"/>
  <c r="C82" i="39"/>
  <c r="B81" i="39"/>
  <c r="C29" i="39"/>
  <c r="B28" i="39"/>
  <c r="C109" i="39"/>
  <c r="B108" i="39"/>
  <c r="C217" i="39"/>
  <c r="B216" i="39"/>
  <c r="C298" i="39"/>
  <c r="B297" i="39"/>
  <c r="C190" i="39"/>
  <c r="B189" i="39"/>
  <c r="C136" i="39"/>
  <c r="B135" i="39"/>
  <c r="C191" i="39" l="1"/>
  <c r="B190" i="39"/>
  <c r="C218" i="39"/>
  <c r="B217" i="39"/>
  <c r="C30" i="39"/>
  <c r="B29" i="39"/>
  <c r="C164" i="39"/>
  <c r="B163" i="39"/>
  <c r="C56" i="39"/>
  <c r="B55" i="39"/>
  <c r="C137" i="39"/>
  <c r="B136" i="39"/>
  <c r="C299" i="39"/>
  <c r="B298" i="39"/>
  <c r="C110" i="39"/>
  <c r="B109" i="39"/>
  <c r="C83" i="39"/>
  <c r="B82" i="39"/>
  <c r="C272" i="39"/>
  <c r="B271" i="39"/>
  <c r="C245" i="39"/>
  <c r="B244" i="39"/>
  <c r="C273" i="39" l="1"/>
  <c r="B272" i="39"/>
  <c r="C111" i="39"/>
  <c r="B110" i="39"/>
  <c r="C138" i="39"/>
  <c r="B137" i="39"/>
  <c r="C165" i="39"/>
  <c r="B164" i="39"/>
  <c r="C219" i="39"/>
  <c r="B218" i="39"/>
  <c r="C246" i="39"/>
  <c r="B245" i="39"/>
  <c r="C84" i="39"/>
  <c r="B83" i="39"/>
  <c r="C300" i="39"/>
  <c r="B299" i="39"/>
  <c r="C57" i="39"/>
  <c r="B56" i="39"/>
  <c r="C31" i="39"/>
  <c r="B30" i="39"/>
  <c r="C192" i="39"/>
  <c r="B191" i="39"/>
  <c r="C32" i="39" l="1"/>
  <c r="B31" i="39"/>
  <c r="C301" i="39"/>
  <c r="B300" i="39"/>
  <c r="C247" i="39"/>
  <c r="B246" i="39"/>
  <c r="C166" i="39"/>
  <c r="B165" i="39"/>
  <c r="C112" i="39"/>
  <c r="B111" i="39"/>
  <c r="C193" i="39"/>
  <c r="B192" i="39"/>
  <c r="C58" i="39"/>
  <c r="B57" i="39"/>
  <c r="C85" i="39"/>
  <c r="B84" i="39"/>
  <c r="C220" i="39"/>
  <c r="B219" i="39"/>
  <c r="C139" i="39"/>
  <c r="B138" i="39"/>
  <c r="C274" i="39"/>
  <c r="B273" i="39"/>
  <c r="C140" i="39" l="1"/>
  <c r="B139" i="39"/>
  <c r="C86" i="39"/>
  <c r="B85" i="39"/>
  <c r="C194" i="39"/>
  <c r="B193" i="39"/>
  <c r="C167" i="39"/>
  <c r="B166" i="39"/>
  <c r="C302" i="39"/>
  <c r="B301" i="39"/>
  <c r="C275" i="39"/>
  <c r="B274" i="39"/>
  <c r="C221" i="39"/>
  <c r="B220" i="39"/>
  <c r="C59" i="39"/>
  <c r="B58" i="39"/>
  <c r="C113" i="39"/>
  <c r="B112" i="39"/>
  <c r="C248" i="39"/>
  <c r="B247" i="39"/>
  <c r="C33" i="39"/>
  <c r="B32" i="39"/>
  <c r="C249" i="39" l="1"/>
  <c r="B248" i="39"/>
  <c r="C60" i="39"/>
  <c r="B59" i="39"/>
  <c r="C276" i="39"/>
  <c r="B275" i="39"/>
  <c r="C168" i="39"/>
  <c r="B167" i="39"/>
  <c r="C87" i="39"/>
  <c r="B86" i="39"/>
  <c r="C34" i="39"/>
  <c r="B33" i="39"/>
  <c r="C114" i="39"/>
  <c r="B113" i="39"/>
  <c r="C222" i="39"/>
  <c r="B221" i="39"/>
  <c r="C303" i="39"/>
  <c r="B302" i="39"/>
  <c r="C195" i="39"/>
  <c r="B194" i="39"/>
  <c r="C141" i="39"/>
  <c r="B140" i="39"/>
  <c r="C196" i="39" l="1"/>
  <c r="B195" i="39"/>
  <c r="C223" i="39"/>
  <c r="B222" i="39"/>
  <c r="C35" i="39"/>
  <c r="B34" i="39"/>
  <c r="C169" i="39"/>
  <c r="B168" i="39"/>
  <c r="C61" i="39"/>
  <c r="B60" i="39"/>
  <c r="C142" i="39"/>
  <c r="B141" i="39"/>
  <c r="C304" i="39"/>
  <c r="B303" i="39"/>
  <c r="C115" i="39"/>
  <c r="B114" i="39"/>
  <c r="C88" i="39"/>
  <c r="B87" i="39"/>
  <c r="C277" i="39"/>
  <c r="B276" i="39"/>
  <c r="C250" i="39"/>
  <c r="B249" i="39"/>
  <c r="C278" i="39" l="1"/>
  <c r="B277" i="39"/>
  <c r="C116" i="39"/>
  <c r="B115" i="39"/>
  <c r="C143" i="39"/>
  <c r="B142" i="39"/>
  <c r="C170" i="39"/>
  <c r="B169" i="39"/>
  <c r="C224" i="39"/>
  <c r="B223" i="39"/>
  <c r="C251" i="39"/>
  <c r="B250" i="39"/>
  <c r="C89" i="39"/>
  <c r="B88" i="39"/>
  <c r="C305" i="39"/>
  <c r="B304" i="39"/>
  <c r="C62" i="39"/>
  <c r="B61" i="39"/>
  <c r="C36" i="39"/>
  <c r="B35" i="39"/>
  <c r="C197" i="39"/>
  <c r="B196" i="39"/>
  <c r="C37" i="39" l="1"/>
  <c r="B36" i="39"/>
  <c r="C306" i="39"/>
  <c r="B305" i="39"/>
  <c r="C252" i="39"/>
  <c r="B251" i="39"/>
  <c r="C171" i="39"/>
  <c r="B170" i="39"/>
  <c r="C117" i="39"/>
  <c r="B116" i="39"/>
  <c r="C198" i="39"/>
  <c r="B197" i="39"/>
  <c r="C63" i="39"/>
  <c r="B62" i="39"/>
  <c r="C90" i="39"/>
  <c r="B89" i="39"/>
  <c r="C225" i="39"/>
  <c r="B224" i="39"/>
  <c r="C144" i="39"/>
  <c r="B143" i="39"/>
  <c r="C279" i="39"/>
  <c r="B278" i="39"/>
  <c r="C145" i="39" l="1"/>
  <c r="B144" i="39"/>
  <c r="C91" i="39"/>
  <c r="B90" i="39"/>
  <c r="C199" i="39"/>
  <c r="B198" i="39"/>
  <c r="C172" i="39"/>
  <c r="B171" i="39"/>
  <c r="C307" i="39"/>
  <c r="B307" i="39" s="1"/>
  <c r="B306" i="39"/>
  <c r="C280" i="39"/>
  <c r="B279" i="39"/>
  <c r="C226" i="39"/>
  <c r="B225" i="39"/>
  <c r="C64" i="39"/>
  <c r="B63" i="39"/>
  <c r="C118" i="39"/>
  <c r="B117" i="39"/>
  <c r="C253" i="39"/>
  <c r="B252" i="39"/>
  <c r="C38" i="39"/>
  <c r="B37" i="39"/>
  <c r="C254" i="39" l="1"/>
  <c r="B253" i="39"/>
  <c r="C65" i="39"/>
  <c r="B64" i="39"/>
  <c r="C281" i="39"/>
  <c r="B280" i="39"/>
  <c r="C173" i="39"/>
  <c r="B172" i="39"/>
  <c r="C92" i="39"/>
  <c r="B91" i="39"/>
  <c r="C39" i="39"/>
  <c r="B39" i="39" s="1"/>
  <c r="B38" i="39"/>
  <c r="C119" i="39"/>
  <c r="B118" i="39"/>
  <c r="C227" i="39"/>
  <c r="B226" i="39"/>
  <c r="C200" i="39"/>
  <c r="B199" i="39"/>
  <c r="C146" i="39"/>
  <c r="B145" i="39"/>
  <c r="C228" i="39" l="1"/>
  <c r="B228" i="39" s="1"/>
  <c r="B227" i="39"/>
  <c r="C174" i="39"/>
  <c r="B174" i="39" s="1"/>
  <c r="B173" i="39"/>
  <c r="C66" i="39"/>
  <c r="B66" i="39" s="1"/>
  <c r="B65" i="39"/>
  <c r="C147" i="39"/>
  <c r="B147" i="39" s="1"/>
  <c r="B146" i="39"/>
  <c r="C201" i="39"/>
  <c r="B201" i="39" s="1"/>
  <c r="B200" i="39"/>
  <c r="C120" i="39"/>
  <c r="B120" i="39" s="1"/>
  <c r="B119" i="39"/>
  <c r="C93" i="39"/>
  <c r="B93" i="39" s="1"/>
  <c r="B92" i="39"/>
  <c r="C282" i="39"/>
  <c r="B282" i="39" s="1"/>
  <c r="B281" i="39"/>
  <c r="C255" i="39"/>
  <c r="B255" i="39" s="1"/>
  <c r="B254" i="39"/>
  <c r="D21" i="46" l="1"/>
  <c r="C21" i="46"/>
  <c r="B21" i="46"/>
  <c r="B14" i="46" l="1"/>
  <c r="C32" i="46" l="1"/>
  <c r="D32" i="46"/>
  <c r="B32" i="46" l="1"/>
  <c r="B25" i="46" l="1"/>
  <c r="B7" i="51" l="1"/>
</calcChain>
</file>

<file path=xl/sharedStrings.xml><?xml version="1.0" encoding="utf-8"?>
<sst xmlns="http://schemas.openxmlformats.org/spreadsheetml/2006/main" count="3741" uniqueCount="450">
  <si>
    <t>Q1</t>
  </si>
  <si>
    <t>Q2</t>
  </si>
  <si>
    <t>Q3</t>
  </si>
  <si>
    <t>Q4</t>
  </si>
  <si>
    <t>Year 1</t>
  </si>
  <si>
    <t>Year 2</t>
  </si>
  <si>
    <t>Year 3</t>
  </si>
  <si>
    <t>WAITING TIMES IMPROVEMENT PLAN</t>
  </si>
  <si>
    <t>Worksheet</t>
  </si>
  <si>
    <t>Performance Plan - Outpatients</t>
  </si>
  <si>
    <t>Line</t>
  </si>
  <si>
    <t>SERVICE PLANNING TEMPLATE</t>
  </si>
  <si>
    <t>Description</t>
  </si>
  <si>
    <t>Removals other than Seen/Treated</t>
  </si>
  <si>
    <t>Additions to Waiting List</t>
  </si>
  <si>
    <t>-</t>
  </si>
  <si>
    <t>(Net) Recurring Demand</t>
  </si>
  <si>
    <t>Performance Plan - TTG</t>
  </si>
  <si>
    <t>Date</t>
  </si>
  <si>
    <t>Health Board</t>
  </si>
  <si>
    <t>Specialty</t>
  </si>
  <si>
    <t>Owner</t>
  </si>
  <si>
    <t>Comments</t>
  </si>
  <si>
    <t>H/Board</t>
  </si>
  <si>
    <t>QUEUE</t>
  </si>
  <si>
    <t>Estimated ‘weeks to clear’ waiting list at quarter end (calculated)</t>
  </si>
  <si>
    <t>Predicted conversion rate to treatment (board)</t>
  </si>
  <si>
    <t>Waiting list size</t>
  </si>
  <si>
    <t>Additions to waiting list due to conversion from new outpatients (calculated)</t>
  </si>
  <si>
    <t>ACTIVITY</t>
  </si>
  <si>
    <t>Projected number of patients over 12 weeks at quarter end</t>
  </si>
  <si>
    <t>Projected number of patients over 26 weeks at quarter end</t>
  </si>
  <si>
    <t xml:space="preserve">Total activity </t>
  </si>
  <si>
    <t>DEMAND</t>
  </si>
  <si>
    <t>Projected number of patients added by to inpatient/Day-case lists (calculated)</t>
  </si>
  <si>
    <t>Endoscopy</t>
  </si>
  <si>
    <t>Cancer</t>
  </si>
  <si>
    <t>Breast</t>
  </si>
  <si>
    <t>Cervical</t>
  </si>
  <si>
    <t>Colorectal</t>
  </si>
  <si>
    <t>Head &amp; Neck</t>
  </si>
  <si>
    <t>Lung</t>
  </si>
  <si>
    <t>Lymphoma</t>
  </si>
  <si>
    <t>Ovarian</t>
  </si>
  <si>
    <t>Upper GI</t>
  </si>
  <si>
    <t>Urology</t>
  </si>
  <si>
    <t>Recurring Activity</t>
  </si>
  <si>
    <t>Projected number of patients over 6 weeks at quarter end</t>
  </si>
  <si>
    <t>Radiology</t>
  </si>
  <si>
    <t>All Cancer</t>
  </si>
  <si>
    <t>Melenoma</t>
  </si>
  <si>
    <t>Type</t>
  </si>
  <si>
    <t>Opening Performance &gt; 12 weeks (at beginning of 3 year period)</t>
  </si>
  <si>
    <t>Non-recurring Activity</t>
  </si>
  <si>
    <t>Conversion from new outpatients to inpatients/day-cases (TTG)</t>
  </si>
  <si>
    <t>All Specialties</t>
  </si>
  <si>
    <t>Anaesthetics</t>
  </si>
  <si>
    <t>Cardiology</t>
  </si>
  <si>
    <t>Dermatology</t>
  </si>
  <si>
    <t>Diabetes/Endocrinology</t>
  </si>
  <si>
    <t>ENT</t>
  </si>
  <si>
    <t>Gastroenterology</t>
  </si>
  <si>
    <t>General Medicine</t>
  </si>
  <si>
    <t>General Surgery (inc Vascular)</t>
  </si>
  <si>
    <t>Gynaecology</t>
  </si>
  <si>
    <t>Neurology</t>
  </si>
  <si>
    <t>Neurosurgery</t>
  </si>
  <si>
    <t>Ophthalmology</t>
  </si>
  <si>
    <t>Oral &amp; Maxillofacial Surgery</t>
  </si>
  <si>
    <t>Oral Surgery</t>
  </si>
  <si>
    <t>Orthodontics</t>
  </si>
  <si>
    <t>Other</t>
  </si>
  <si>
    <t>Pain Management</t>
  </si>
  <si>
    <t>Plastic Surgery</t>
  </si>
  <si>
    <t>Respiratory Medicine</t>
  </si>
  <si>
    <t>Restorative Dentistry</t>
  </si>
  <si>
    <t>Rheumatology</t>
  </si>
  <si>
    <t>Trauma &amp; Orthopaedics</t>
  </si>
  <si>
    <t>Predicted conversion rate to treatment (calculated by individual specialties)</t>
  </si>
  <si>
    <t xml:space="preserve"> </t>
  </si>
  <si>
    <t>Opening Performance &gt;31 Days ( at beginning of 3 year period)</t>
  </si>
  <si>
    <t>Opening Performance &gt;62 Days (at beginning of 3 year period)</t>
  </si>
  <si>
    <t>Calculated field - Additions minus any removals other than treatment</t>
  </si>
  <si>
    <t>Calculated field - sum of recurring and non-recurring activity</t>
  </si>
  <si>
    <t>Calculated field - Net Recurring Demand minus Recurring Activity</t>
  </si>
  <si>
    <t>Calculated field - Net Recurring Demand minus  the sum of Recurring Activity and Non-recurring Activity</t>
  </si>
  <si>
    <t>Calculated Field - Total Waiting List divided by (Total Activity/13) i.e. on average 13 weeks in a quarter</t>
  </si>
  <si>
    <t xml:space="preserve">The projected number of ongoing waits over 12 weeks </t>
  </si>
  <si>
    <t xml:space="preserve">The projected number of ongoing waits over 26 weeks </t>
  </si>
  <si>
    <t xml:space="preserve">Predicted conversion rate to treatment </t>
  </si>
  <si>
    <t>The predicted conversion rate of New Outpatient attendance being added to an TTG waiting list</t>
  </si>
  <si>
    <t>Row</t>
  </si>
  <si>
    <t>Title</t>
  </si>
  <si>
    <t>Opening Performance &gt; 26 weeks (at beginning of 3 year period)</t>
  </si>
  <si>
    <t>Total Waiting List Size (at beginning of 3 year period)</t>
  </si>
  <si>
    <t>Board</t>
  </si>
  <si>
    <t>Concatenation</t>
  </si>
  <si>
    <t>Apr-Jun 19</t>
  </si>
  <si>
    <t>Jul-Sep 19</t>
  </si>
  <si>
    <t>Oct-Dec 19</t>
  </si>
  <si>
    <t>Jan-Mar 20</t>
  </si>
  <si>
    <t>Apr-Jun 20</t>
  </si>
  <si>
    <t>Jul-Sep 20</t>
  </si>
  <si>
    <t>Oct-Dec 20</t>
  </si>
  <si>
    <t>Jan-Mar 21</t>
  </si>
  <si>
    <t>Apr-Jun 21</t>
  </si>
  <si>
    <t>Jul-Sep 21</t>
  </si>
  <si>
    <t>Oct-Dec 21</t>
  </si>
  <si>
    <t>Jan-Mar 22</t>
  </si>
  <si>
    <t>Difference between demand and activity (Recurring Activity only) (calculated)</t>
  </si>
  <si>
    <t>Difference between demand and activity (Recurring &amp; Non Recurring Activity) (calculated)</t>
  </si>
  <si>
    <t>Action Plan</t>
  </si>
  <si>
    <t>COST</t>
  </si>
  <si>
    <t>Patient Pathway</t>
  </si>
  <si>
    <t>Outpatients</t>
  </si>
  <si>
    <t>TTG</t>
  </si>
  <si>
    <t>Number</t>
  </si>
  <si>
    <t>Outpatient Total</t>
  </si>
  <si>
    <t>TTG Total</t>
  </si>
  <si>
    <t>Cancer.1</t>
  </si>
  <si>
    <t>Cancer.2</t>
  </si>
  <si>
    <t>Cancer.3</t>
  </si>
  <si>
    <t>Cancer.4</t>
  </si>
  <si>
    <t>Cancer.5</t>
  </si>
  <si>
    <t>Cancer.6</t>
  </si>
  <si>
    <t>Cancer.7</t>
  </si>
  <si>
    <t>Cancer.8</t>
  </si>
  <si>
    <t>Cancer.9</t>
  </si>
  <si>
    <t>Cancer.10</t>
  </si>
  <si>
    <t>Cancer.11</t>
  </si>
  <si>
    <t>Cancer.12</t>
  </si>
  <si>
    <t>Cancer.13</t>
  </si>
  <si>
    <t>Cancer.14</t>
  </si>
  <si>
    <t>Cancer.15</t>
  </si>
  <si>
    <t>Radiology Total</t>
  </si>
  <si>
    <t>Endoscopy Total</t>
  </si>
  <si>
    <t>Cancer Total</t>
  </si>
  <si>
    <t>TOTAL</t>
  </si>
  <si>
    <t>SUMMARY</t>
  </si>
  <si>
    <t>PERFORMANCE</t>
  </si>
  <si>
    <t>FINANCIAL PLAN (REVENUE)</t>
  </si>
  <si>
    <t>Year  2</t>
  </si>
  <si>
    <t>Recurring</t>
  </si>
  <si>
    <t>Non-Recurring</t>
  </si>
  <si>
    <t>YEAR 1</t>
  </si>
  <si>
    <t>Activity</t>
  </si>
  <si>
    <t>ACTIVITY IN PATIENT NUMBERS</t>
  </si>
  <si>
    <t xml:space="preserve"> ANNUAL COST (£)</t>
  </si>
  <si>
    <t>Outpatient Specialties</t>
  </si>
  <si>
    <t>TTG Specialties</t>
  </si>
  <si>
    <t>Cancer Specialties</t>
  </si>
  <si>
    <t>Summary</t>
  </si>
  <si>
    <t>Total Activity</t>
  </si>
  <si>
    <t>Recurring/ Non-Recurring</t>
  </si>
  <si>
    <t>Total Waiting List</t>
  </si>
  <si>
    <t>Recurring Gap</t>
  </si>
  <si>
    <t>Projected Performance &gt; 6 weeks</t>
  </si>
  <si>
    <t>Projected Performance &gt; 31 Days</t>
  </si>
  <si>
    <t>Projected Performance &gt; 62 Days</t>
  </si>
  <si>
    <r>
      <rPr>
        <b/>
        <sz val="10"/>
        <color theme="0"/>
        <rFont val="Arial"/>
        <family val="2"/>
      </rPr>
      <t>All calculated cells are highlighted either in</t>
    </r>
    <r>
      <rPr>
        <sz val="10"/>
        <rFont val="Arial"/>
        <family val="2"/>
      </rPr>
      <t xml:space="preserve"> </t>
    </r>
    <r>
      <rPr>
        <b/>
        <sz val="10"/>
        <color theme="4" tint="-0.249977111117893"/>
        <rFont val="Arial"/>
        <family val="2"/>
      </rPr>
      <t>DARK BLUE</t>
    </r>
    <r>
      <rPr>
        <sz val="10"/>
        <rFont val="Arial"/>
        <family val="2"/>
      </rPr>
      <t xml:space="preserve"> or </t>
    </r>
    <r>
      <rPr>
        <b/>
        <sz val="10"/>
        <color theme="4" tint="0.79998168889431442"/>
        <rFont val="Arial"/>
        <family val="2"/>
      </rPr>
      <t>LIGHT BLUE</t>
    </r>
  </si>
  <si>
    <r>
      <t>All calculated cells are highlighted either in</t>
    </r>
    <r>
      <rPr>
        <sz val="10"/>
        <rFont val="Arial"/>
        <family val="2"/>
      </rPr>
      <t xml:space="preserve"> </t>
    </r>
    <r>
      <rPr>
        <b/>
        <sz val="10"/>
        <color theme="4" tint="-0.249977111117893"/>
        <rFont val="Arial"/>
        <family val="2"/>
      </rPr>
      <t>DARK BLUE</t>
    </r>
    <r>
      <rPr>
        <sz val="10"/>
        <rFont val="Arial"/>
        <family val="2"/>
      </rPr>
      <t xml:space="preserve"> or </t>
    </r>
    <r>
      <rPr>
        <b/>
        <sz val="10"/>
        <color theme="4" tint="0.79998168889431442"/>
        <rFont val="Arial"/>
        <family val="2"/>
      </rPr>
      <t>LIGHT BLUE</t>
    </r>
  </si>
  <si>
    <t>Please only enter data into WHITE cells</t>
  </si>
  <si>
    <t>Outpatient Actions</t>
  </si>
  <si>
    <t>Non-Recurring Total</t>
  </si>
  <si>
    <t>Cost</t>
  </si>
  <si>
    <t>TTG Actions</t>
  </si>
  <si>
    <t>Radiology Actions</t>
  </si>
  <si>
    <t>Endoscopy Actions</t>
  </si>
  <si>
    <t>Cancer Actions</t>
  </si>
  <si>
    <t>Performance Plan - Radiology</t>
  </si>
  <si>
    <t>Performance Plan - Endoscopy</t>
  </si>
  <si>
    <t>Performance Plan - Cancer</t>
  </si>
  <si>
    <t>All Action Plans &amp; Costs</t>
  </si>
  <si>
    <t>Automated summary of projected performance, activity and costs from all populated worksheets</t>
  </si>
  <si>
    <t xml:space="preserve">As above for TTG </t>
  </si>
  <si>
    <t>Summary detail on priority actions (both recurring and non-recurring) for each of the above patient flows i.e. description of action/intervention, projected activity and associated annual costs</t>
  </si>
  <si>
    <t>GRAND TOTAL</t>
  </si>
  <si>
    <t>Recurring TOTAL</t>
  </si>
  <si>
    <t>Total number of patients on New Outpatient or TTG Waiting List</t>
  </si>
  <si>
    <t>The number of ongoing  waits over 12 weeks at the start of the period (New Patients or TTG)</t>
  </si>
  <si>
    <t>The number of ongoing  waits over 26 weeks at the start of the period (New Patients or TTG)</t>
  </si>
  <si>
    <t>The number of patients added to New Outpatient Waiting List or TTG Waiting List</t>
  </si>
  <si>
    <t>The number of patients removed from a New Outpatient  or TTG Waiting List  for reasons other than treatment</t>
  </si>
  <si>
    <t>Number of patient attendances/investigations/treatment using core funded capacity</t>
  </si>
  <si>
    <t>Number of patient attendances/investigations/treatment using non-recurring funding (e.g. Waiting List Initiatives, Independent Sector capacity)</t>
  </si>
  <si>
    <t>National WTIP Milestone Share</t>
  </si>
  <si>
    <t>Linear projection of trajectory towards WTIP March 2021 Target</t>
  </si>
  <si>
    <t>National WTIP Milestone Share of patients over 12 weeks at quarter end</t>
  </si>
  <si>
    <t>Other Specialties</t>
  </si>
  <si>
    <t>WTIP Milestone &gt; 12 Weeks</t>
  </si>
  <si>
    <t>Predicted conversion rate to Cancer Diagnosis (calculated by individual specialties)</t>
  </si>
  <si>
    <t>Predicted conversion rate to Surgery (calculated by individual specialties)</t>
  </si>
  <si>
    <t>Calculated number of patients converting to Cancer Surgery</t>
  </si>
  <si>
    <t>Calculated number of patients diagnosed with Cancer (calculated)</t>
  </si>
  <si>
    <t>Predicted conversion rate to Surgery (%)</t>
  </si>
  <si>
    <t>Predicted conversion rate to Cancer Diagnosis (%)</t>
  </si>
  <si>
    <t>Calculated number of patients converting to Cancer Surgery (calculated)</t>
  </si>
  <si>
    <t>Conversion from new outpatients to Cancer Diagnosis  / Cancer Surgery</t>
  </si>
  <si>
    <t>Cancer Specific</t>
  </si>
  <si>
    <t>Calculated Field - Total Activity multiplied by Row 17 (conversion rate)</t>
  </si>
  <si>
    <t>Calculated Field - Starting List size plus row 11</t>
  </si>
  <si>
    <t>Calculated Field - Total Activity multiplied by predicted conversion rate</t>
  </si>
  <si>
    <t>The predicted conversion rate of New Outpatient attendance requiring Cancer Surgery</t>
  </si>
  <si>
    <t>Please only enter Numeric Values into WHITE cells or a hyphen (-) to indicate nil return</t>
  </si>
  <si>
    <t xml:space="preserve">Same format for Cancer as in the Outpatient and TTG worksheets
NHS Boards are expected to plan additional activity to ensure the 95% performance is maintained for the 31 day standard and build in additional capacity to ensure that 92% of all cancer patients on the 62 day pathway are treated within standard by Q3 2020 and achieve the 95% standard by April 2021 as detailed in the WTIP.
 It is recognised that a cancer pathway is not linear and will involve multiple investigations and OP attendances impacting on overall OP performance and conversion to surgery and oncology. It is also recognised that these patients may also be captured under the OP and TTG tabs for each speciality. 
Where possible cancer specific action plans and bids should be clearly detailed. 
</t>
  </si>
  <si>
    <t>Total waiting list size: All patients currently being tracked on the cancer pathway</t>
  </si>
  <si>
    <t>Additions to list : Total USC referrals received</t>
  </si>
  <si>
    <t>Projected number of confirmed cancer patients requiring treatment who have already breached 31 day standard</t>
  </si>
  <si>
    <t>Projected number of confirmed cancer patients requiring treatment who have already breached 62 day standard</t>
  </si>
  <si>
    <t>Total number of Urgent Suspicion of Cancer patients added to an Outpatient Waiting List</t>
  </si>
  <si>
    <t>Predicted number breaching 31 day standard</t>
  </si>
  <si>
    <t>Predicted number breaching 62 day standard</t>
  </si>
  <si>
    <t>All patients on waiting list at the start of the reporting period who are being tracked on the cancer pathway</t>
  </si>
  <si>
    <t xml:space="preserve">NOTES:
The worksheets contain the below fields. 
Those cells highlighted in light blue or dark blue are calculated fields with formulas.  
All worksheets have the 'protection' setting turned on to protect formulas, however there is no password to unprotect the worksheets if required.  Please only enter numeric values into the white cells, or a hyphen (-) for nil return
The OP, TTG and Cancer worksheets have an 'All Specialty' section at the top which is calculated based on the figures entered in each of the individual specialty sections.  These can be accessed by scrolling or using the filters.  </t>
  </si>
  <si>
    <t>Projections of New OP Demand, Activity and performance over 3 years for NHS Board.  This should be presented using the specialty sections in the worksheet, at a minimum using the key specialties sections and the remaining demand and activity in the 'Other' specialty section.  Sections for all commonly reported specialties are available.  
The All Specialty section is calculated based on the figures entered in the specialty sections.
Any cells highlighted in Dark Blue or Light Blue are calculated cells, only white cells need to be populated with numeric values only</t>
  </si>
  <si>
    <t>Projected Numbers &gt; 12 weeks</t>
  </si>
  <si>
    <t>Projected Numbers  &gt; 26 weeks</t>
  </si>
  <si>
    <t>Projected Numbers &gt; 26 weeks</t>
  </si>
  <si>
    <t>Projected Performance &lt;12 weeks</t>
  </si>
  <si>
    <t>Projected Performance &lt; 12 weeks</t>
  </si>
  <si>
    <t>All Radiology</t>
  </si>
  <si>
    <t>All Endoscopy</t>
  </si>
  <si>
    <t>CT Scan</t>
  </si>
  <si>
    <t>MRI Scan</t>
  </si>
  <si>
    <t>Barium Studies</t>
  </si>
  <si>
    <t>Non-Obstetric Ultrasound</t>
  </si>
  <si>
    <t>Upper Endoscopy</t>
  </si>
  <si>
    <t>Lower Endoscopy</t>
  </si>
  <si>
    <t>Colonoscopy</t>
  </si>
  <si>
    <t>Cystoscopy</t>
  </si>
  <si>
    <t>Opening Performance &gt;4 weeks (at beginning of 3 year period)</t>
  </si>
  <si>
    <t>Opening Performance &gt;6 weeks (at beginning of 3 year period)</t>
  </si>
  <si>
    <t>Projected number of patients over 4 weeks at quarter end</t>
  </si>
  <si>
    <t>Projected Performance &gt; 4 weeks</t>
  </si>
  <si>
    <t>As above for Endoscopy.  Separate sections for 4 key tests (upper, lower, colonoscopy and cystoscopy)</t>
  </si>
  <si>
    <t>As above for Radiology.  Separate sections for 4 key tests (CT, MRI, Barium Studies and Non Obstetric Ultrasound)</t>
  </si>
  <si>
    <t>Front Page</t>
  </si>
  <si>
    <t>Description of worksheets</t>
  </si>
  <si>
    <t>Guidance Notes</t>
  </si>
  <si>
    <t>Guidance on how to populate the template and definitions of cells within the worksheets</t>
  </si>
  <si>
    <t>ADDITIONAL NOTES/ COMMENTARY</t>
  </si>
  <si>
    <t>PATHWAY
 (OP / TTG / Radiology / Endoscopy / Cancer)</t>
  </si>
  <si>
    <t>ADDITIONAL NOTES / COMMENTARY</t>
  </si>
  <si>
    <t>SPECIALTY AREA</t>
  </si>
  <si>
    <t>No.</t>
  </si>
  <si>
    <t>Additional Notes &amp; Commentary</t>
  </si>
  <si>
    <t>Table to capture any additional detail against plans not covered in the other worksheets,  either by specific patient pathway (OP, TTG etc) and specialty or higher level commentary to provide context around the plan.</t>
  </si>
  <si>
    <t xml:space="preserve">WAITING TIMES IMPROVEMENT PLAN </t>
  </si>
  <si>
    <t>PERFORMANCE PLAN - OUTPATIENTS</t>
  </si>
  <si>
    <t>PERFORMANCE PLAN - TREATMENT TIME GUARANTEE (TTG)</t>
  </si>
  <si>
    <t>PERFORMANCE PLAN - RADIOLOGY</t>
  </si>
  <si>
    <t>PERFORMANCE PLAN - ENDOSCOPY</t>
  </si>
  <si>
    <t>PERFORMANCE PLAN - CANCER</t>
  </si>
  <si>
    <t>PRIORITISIED ACTION PLANS &amp; COSTS</t>
  </si>
  <si>
    <t>Lothian</t>
  </si>
  <si>
    <t>Andrew Bone</t>
  </si>
  <si>
    <t>OP.S001</t>
  </si>
  <si>
    <t>Clinical Efficiency &amp; Effectiveness - Productivity Gain</t>
  </si>
  <si>
    <t>GI - Adult</t>
  </si>
  <si>
    <t>OP.S002</t>
  </si>
  <si>
    <t>GI - Paediatric</t>
  </si>
  <si>
    <t>OP.S003</t>
  </si>
  <si>
    <t>OP.S004</t>
  </si>
  <si>
    <t>Orthopaedics</t>
  </si>
  <si>
    <t>Realignment of Job Plans to Virtual Clinics &amp; TTG</t>
  </si>
  <si>
    <t>OP.S005</t>
  </si>
  <si>
    <t>Urology - Diagnostics</t>
  </si>
  <si>
    <t>OP.S006</t>
  </si>
  <si>
    <t>Vascular Surgery</t>
  </si>
  <si>
    <t>OP.S007</t>
  </si>
  <si>
    <t>Clinical Efficiency &amp; Effectiveness - Reduce Demand</t>
  </si>
  <si>
    <t>Colorectal Surgery</t>
  </si>
  <si>
    <t>OP.S008</t>
  </si>
  <si>
    <t>OP.S009</t>
  </si>
  <si>
    <t>OP.S010</t>
  </si>
  <si>
    <t>MSk Advanced Physio Pathways</t>
  </si>
  <si>
    <t>OP.S011</t>
  </si>
  <si>
    <t>OP.S012</t>
  </si>
  <si>
    <t>OP.S013</t>
  </si>
  <si>
    <t>NHS Substantive Staffing</t>
  </si>
  <si>
    <t>Additional Consultant</t>
  </si>
  <si>
    <t>OP.S014</t>
  </si>
  <si>
    <t>ENT - Paediatric</t>
  </si>
  <si>
    <t>New Consultant; GPwSI</t>
  </si>
  <si>
    <t>OP.S015</t>
  </si>
  <si>
    <t>GI Consultant (see GI-Diagnostics)</t>
  </si>
  <si>
    <t>OP.S016</t>
  </si>
  <si>
    <t>2wte consultant - costs includes diagnostic (scopes)</t>
  </si>
  <si>
    <t>OP.S017</t>
  </si>
  <si>
    <t>Realignment of Job Plans to TTG</t>
  </si>
  <si>
    <t>OP.S018</t>
  </si>
  <si>
    <t>Urology Consultant (Post 1)</t>
  </si>
  <si>
    <t>OP.S019</t>
  </si>
  <si>
    <t>OP.S020</t>
  </si>
  <si>
    <t>NHS Temporary Staffing</t>
  </si>
  <si>
    <t>Locum Consultant (backfill)</t>
  </si>
  <si>
    <t>OP.S021</t>
  </si>
  <si>
    <t>Fixed term specialty doctor</t>
  </si>
  <si>
    <t>OP.S022</t>
  </si>
  <si>
    <t>3 month locum</t>
  </si>
  <si>
    <t>OP.S023</t>
  </si>
  <si>
    <t>GI - Diagnostics</t>
  </si>
  <si>
    <t>Activity &amp; Costs reported against Endoscopy (see below)</t>
  </si>
  <si>
    <t>OP.S024</t>
  </si>
  <si>
    <t>Other Agreed Plans</t>
  </si>
  <si>
    <t>Job Plan Redesign (On-Call)</t>
  </si>
  <si>
    <t>OP.S025</t>
  </si>
  <si>
    <t>OP.S026</t>
  </si>
  <si>
    <t>Waiting List Initiatives</t>
  </si>
  <si>
    <t>All Other Specialties</t>
  </si>
  <si>
    <t>OP.S027</t>
  </si>
  <si>
    <t>OP.S028</t>
  </si>
  <si>
    <t>OP.S029</t>
  </si>
  <si>
    <t>ENT - Adult</t>
  </si>
  <si>
    <t>OP.S030</t>
  </si>
  <si>
    <t>General Surgery (Upper GI)</t>
  </si>
  <si>
    <t>OP.S031</t>
  </si>
  <si>
    <t>OP.S032</t>
  </si>
  <si>
    <t>OP.S033</t>
  </si>
  <si>
    <t>OP.S034</t>
  </si>
  <si>
    <t>OP.S035</t>
  </si>
  <si>
    <t>OP.S036</t>
  </si>
  <si>
    <t>OMFS</t>
  </si>
  <si>
    <t>OP.S037</t>
  </si>
  <si>
    <t>includes Medical Photography</t>
  </si>
  <si>
    <t>OP.S038</t>
  </si>
  <si>
    <t>OP.S039</t>
  </si>
  <si>
    <t>OP.S040</t>
  </si>
  <si>
    <t>Ind Sector S&amp;T - Local Contracts</t>
  </si>
  <si>
    <t>OP.S041</t>
  </si>
  <si>
    <t>OP.S042</t>
  </si>
  <si>
    <t>Ind Sector S&amp;T - NP Contracts</t>
  </si>
  <si>
    <t>OP.S043</t>
  </si>
  <si>
    <t>OP.S044</t>
  </si>
  <si>
    <t>OP.S045</t>
  </si>
  <si>
    <t>OP.S046</t>
  </si>
  <si>
    <t>OP.S047</t>
  </si>
  <si>
    <t>OP.S048</t>
  </si>
  <si>
    <t>OP.S049</t>
  </si>
  <si>
    <t>OP.S050</t>
  </si>
  <si>
    <t>OP.S051</t>
  </si>
  <si>
    <t>OP.S052</t>
  </si>
  <si>
    <t>OP.S053</t>
  </si>
  <si>
    <t>Ind Sector S&amp;T - balance of 2018/19 contracts</t>
  </si>
  <si>
    <t>Financed via 2018/19 plan</t>
  </si>
  <si>
    <t>OP.S054</t>
  </si>
  <si>
    <t>OP.S055</t>
  </si>
  <si>
    <t>OP.S056</t>
  </si>
  <si>
    <t>OP.S057</t>
  </si>
  <si>
    <t>OP.S058</t>
  </si>
  <si>
    <t>OP.S059</t>
  </si>
  <si>
    <t>OP.S060</t>
  </si>
  <si>
    <t>Diagnostics - Laboratory Tests</t>
  </si>
  <si>
    <t>Pathology, etc. for GI/Uro</t>
  </si>
  <si>
    <t>OP.S061</t>
  </si>
  <si>
    <t>Other Infrastructure &amp; Support Services</t>
  </si>
  <si>
    <t>Patient Admin, minor equipment, etc.</t>
  </si>
  <si>
    <t>OP.S062</t>
  </si>
  <si>
    <t>Ind Sector - Infrastructure</t>
  </si>
  <si>
    <t>Booking staff, supplies, patient transport, etc.</t>
  </si>
  <si>
    <t>OP.S063</t>
  </si>
  <si>
    <t>Ind Sector S&amp;T - Supplies</t>
  </si>
  <si>
    <t>Audiology - Hearing Aids (ENT EPO)</t>
  </si>
  <si>
    <t>OP.S064</t>
  </si>
  <si>
    <t>TTG.S001</t>
  </si>
  <si>
    <t>TTG.S002</t>
  </si>
  <si>
    <t>TTG.S003</t>
  </si>
  <si>
    <t>TTG.S004</t>
  </si>
  <si>
    <t>TTG.S005</t>
  </si>
  <si>
    <t>TTG.S006</t>
  </si>
  <si>
    <t>TTG.S007</t>
  </si>
  <si>
    <t>New Consultant; S&amp;LT support</t>
  </si>
  <si>
    <t>TTG.S008</t>
  </si>
  <si>
    <t>TTG.S009</t>
  </si>
  <si>
    <t>TTG.S010</t>
  </si>
  <si>
    <t>Funding c/fwd from 18/19 plan</t>
  </si>
  <si>
    <t>TTG.S011</t>
  </si>
  <si>
    <t>Funded internally (NHS Lothian)</t>
  </si>
  <si>
    <t>TTG.S012</t>
  </si>
  <si>
    <t>TTG.S013</t>
  </si>
  <si>
    <t>TTG.S014</t>
  </si>
  <si>
    <t>TTG.S015</t>
  </si>
  <si>
    <t>General Surgery</t>
  </si>
  <si>
    <t>TTG.S016</t>
  </si>
  <si>
    <t>TTG.S017</t>
  </si>
  <si>
    <t>TTG.S018</t>
  </si>
  <si>
    <t>TTG.S019</t>
  </si>
  <si>
    <t>TTG.S020</t>
  </si>
  <si>
    <t>Ind Sector Treat Only - Local Contracts</t>
  </si>
  <si>
    <t>TTG.S021</t>
  </si>
  <si>
    <t>Ind Sector Treat Only - NP Contracts</t>
  </si>
  <si>
    <t>TTG.S022</t>
  </si>
  <si>
    <t>NHS Forth Valley Elective Centre - Day Surgery</t>
  </si>
  <si>
    <t>TBC</t>
  </si>
  <si>
    <t>TTG.S023</t>
  </si>
  <si>
    <t>Rad.S01</t>
  </si>
  <si>
    <t>MRI - Mobile Unit (inc. staffing)</t>
  </si>
  <si>
    <t>MRI</t>
  </si>
  <si>
    <t>Non-recurring</t>
  </si>
  <si>
    <t>Includes WLI reporting sessions</t>
  </si>
  <si>
    <t>Rad.S02</t>
  </si>
  <si>
    <t>MRI - Additional GJNH slots</t>
  </si>
  <si>
    <t>Included in GJNH SLA (no additional funding required)</t>
  </si>
  <si>
    <t>Rad.S03</t>
  </si>
  <si>
    <t>MRI - Ind Sector</t>
  </si>
  <si>
    <t>Local contract award</t>
  </si>
  <si>
    <t>Rad.S04</t>
  </si>
  <si>
    <t>MRI - NHSiL In House</t>
  </si>
  <si>
    <t>Move to new RHCYP from mid July - increased capacity</t>
  </si>
  <si>
    <t>Rad.S05</t>
  </si>
  <si>
    <t>CT - Ind Sector</t>
  </si>
  <si>
    <t>CT</t>
  </si>
  <si>
    <t>Rad.S06</t>
  </si>
  <si>
    <t xml:space="preserve">CT - NHSiL In House </t>
  </si>
  <si>
    <t>WGH CT expansion 2018 - replaced mobile WT scanner</t>
  </si>
  <si>
    <t>Rad.S07</t>
  </si>
  <si>
    <t>Additional Radiology Reporting Sessions</t>
  </si>
  <si>
    <t>Required to report results on scans identified above</t>
  </si>
  <si>
    <t>Rad.S08</t>
  </si>
  <si>
    <t>Endo.S01</t>
  </si>
  <si>
    <t>Endoscopy in house expansion (inc. GI Consultant)</t>
  </si>
  <si>
    <t>Endo.S02</t>
  </si>
  <si>
    <t>Endoscopy Mobile Unit (Vanguard) - St. Johns</t>
  </si>
  <si>
    <t>Endo.S03</t>
  </si>
  <si>
    <t>Endo.S04</t>
  </si>
  <si>
    <t>Endo.S05</t>
  </si>
  <si>
    <t>Endo.S06</t>
  </si>
  <si>
    <t>Endo.S07</t>
  </si>
  <si>
    <t>Gastroenterology - Paediatric</t>
  </si>
  <si>
    <t>Urology Diagnostics</t>
  </si>
  <si>
    <t>Urology exc. Diagnostics</t>
  </si>
  <si>
    <t>Gastroenterology - Adult</t>
  </si>
  <si>
    <t>orthopaedics</t>
  </si>
  <si>
    <t>FORTH VALLEY DAY CASE THEATRES - NOT ATTRIBUTED TO SPECIALTY</t>
  </si>
  <si>
    <t>Various</t>
  </si>
  <si>
    <t>Note - where local specialty information has been provided in line with Lothian performance management, a sub-total section has been included to consolidate values.  This applies to ENT, General Surgery (inc. Vascular) and Gastroenterology.</t>
  </si>
  <si>
    <t>OP / TTG</t>
  </si>
  <si>
    <t>Barium Studies; Non obstetric ultrasound</t>
  </si>
  <si>
    <t>DCAQ not available at time of submission.  Performance trajectory estimated by Service Manager.</t>
  </si>
  <si>
    <t>No detailed DCAQ available.  Performance figures (12/26 weeks) extrapolated from current performance.</t>
  </si>
  <si>
    <t>Performance &gt; 26 weeks</t>
  </si>
  <si>
    <t>Estimated based on performance at March 2019 adjusted for list size movement in period.</t>
  </si>
  <si>
    <t>Forth Valley Theatres</t>
  </si>
  <si>
    <t>Late adjustment expected to remove 1,000 patients from list by end March 2020 - not attributed to specialty in template.  A separate section has been appended at the end of the table to incorporate activity &amp; list size/performance impact.</t>
  </si>
  <si>
    <t>Numbers &gt; 4 weeks</t>
  </si>
  <si>
    <t>All specialties</t>
  </si>
  <si>
    <t>Template not completed.  Expected to be submitted via Cancer Services manager on revised format.</t>
  </si>
  <si>
    <t>Unattributed costs</t>
  </si>
  <si>
    <t>There are a few elements of expenditure plans that have not been directly attributed against specialty plans/activity.  These include:- Outpatient plans S060 - S063.  Costs relate to general infrastructure &amp; supplies, including indirect costs expected to be incurred in relation to Insourced external provider S&amp;T contracts.  Further work can be undertaken to apportion these costs across relevant activity if required.</t>
  </si>
  <si>
    <t>Action Plan &amp; Costs - OP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</si>
</sst>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4" formatCode="_-&quot;£&quot;* #,##0.00_-;\-&quot;£&quot;* #,##0.00_-;_-&quot;£&quot;* &quot;-&quot;??_-;_-@_-"/>
    <numFmt numFmtId="43" formatCode="_-* #,##0.00_-;\-* #,##0.00_-;_-* &quot;-&quot;??_-;_-@_-"/>
    <numFmt numFmtId="164" formatCode="#,##0_ ;\-#,##0\ "/>
    <numFmt numFmtId="165" formatCode="dd/mm/yy;@"/>
    <numFmt numFmtId="166" formatCode="_-&quot;£&quot;* #,##0_-;\-&quot;£&quot;* #,##0_-;_-&quot;£&quot;* &quot;-&quot;??_-;_-@_-"/>
  </numFmts>
  <fonts count="24" x14ac:knownFonts="1">
    <font>
      <sz val="11"/>
      <color theme="1"/>
      <name val="Calibri"/>
      <family val="2"/>
      <scheme val="minor"/>
    </font>
    <font>
      <sz val="10"/>
      <name val="Arial"/>
      <family val="2"/>
    </font>
    <font>
      <b/>
      <sz val="10"/>
      <name val="Arial"/>
      <family val="2"/>
    </font>
    <font>
      <b/>
      <sz val="10"/>
      <color theme="0"/>
      <name val="Arial"/>
      <family val="2"/>
    </font>
    <font>
      <sz val="10"/>
      <color theme="0"/>
      <name val="Arial"/>
      <family val="2"/>
    </font>
    <font>
      <sz val="11"/>
      <color theme="1"/>
      <name val="Calibri"/>
      <family val="2"/>
      <scheme val="minor"/>
    </font>
    <font>
      <sz val="10"/>
      <color theme="0" tint="-0.499984740745262"/>
      <name val="Arial"/>
      <family val="2"/>
    </font>
    <font>
      <b/>
      <sz val="10"/>
      <color theme="0" tint="-0.499984740745262"/>
      <name val="Arial"/>
      <family val="2"/>
    </font>
    <font>
      <i/>
      <sz val="10"/>
      <color theme="0" tint="-0.499984740745262"/>
      <name val="Arial"/>
      <family val="2"/>
    </font>
    <font>
      <b/>
      <i/>
      <sz val="10"/>
      <color theme="0" tint="-0.499984740745262"/>
      <name val="Arial"/>
      <family val="2"/>
    </font>
    <font>
      <sz val="10"/>
      <color theme="1"/>
      <name val="Arial"/>
      <family val="2"/>
    </font>
    <font>
      <b/>
      <sz val="11"/>
      <color theme="1"/>
      <name val="Calibri"/>
      <family val="2"/>
      <scheme val="minor"/>
    </font>
    <font>
      <b/>
      <sz val="14"/>
      <color theme="0"/>
      <name val="Arial"/>
      <family val="2"/>
    </font>
    <font>
      <b/>
      <sz val="9"/>
      <name val="Arial"/>
      <family val="2"/>
    </font>
    <font>
      <sz val="9"/>
      <name val="Arial"/>
      <family val="2"/>
    </font>
    <font>
      <b/>
      <sz val="12"/>
      <color theme="0"/>
      <name val="Arial"/>
      <family val="2"/>
    </font>
    <font>
      <b/>
      <sz val="10"/>
      <color theme="4" tint="-0.249977111117893"/>
      <name val="Arial"/>
      <family val="2"/>
    </font>
    <font>
      <b/>
      <sz val="10"/>
      <color theme="4" tint="0.79998168889431442"/>
      <name val="Arial"/>
      <family val="2"/>
    </font>
    <font>
      <b/>
      <sz val="10"/>
      <color theme="4" tint="-0.499984740745262"/>
      <name val="Arial"/>
      <family val="2"/>
    </font>
    <font>
      <sz val="10"/>
      <color theme="4" tint="-0.499984740745262"/>
      <name val="Arial"/>
      <family val="2"/>
    </font>
    <font>
      <b/>
      <sz val="11"/>
      <name val="Arial"/>
      <family val="2"/>
    </font>
    <font>
      <b/>
      <sz val="12"/>
      <name val="Arial"/>
      <family val="2"/>
    </font>
    <font>
      <sz val="11"/>
      <name val="Arial"/>
      <family val="2"/>
    </font>
    <font>
      <b/>
      <sz val="10"/>
      <color theme="1"/>
      <name val="Arial"/>
      <family val="2"/>
    </font>
  </fonts>
  <fills count="17">
    <fill>
      <patternFill patternType="none"/>
    </fill>
    <fill>
      <patternFill patternType="gray125"/>
    </fill>
    <fill>
      <patternFill patternType="solid">
        <fgColor theme="4"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C00000"/>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5" tint="0.39997558519241921"/>
        <bgColor indexed="64"/>
      </patternFill>
    </fill>
  </fills>
  <borders count="1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theme="3" tint="0.79998168889431442"/>
      </bottom>
      <diagonal/>
    </border>
    <border>
      <left/>
      <right/>
      <top/>
      <bottom style="thin">
        <color theme="3" tint="0.79998168889431442"/>
      </bottom>
      <diagonal/>
    </border>
    <border>
      <left/>
      <right style="thin">
        <color indexed="64"/>
      </right>
      <top/>
      <bottom style="thin">
        <color theme="3" tint="0.79998168889431442"/>
      </bottom>
      <diagonal/>
    </border>
    <border>
      <left style="thin">
        <color indexed="64"/>
      </left>
      <right/>
      <top style="thin">
        <color theme="3" tint="0.79998168889431442"/>
      </top>
      <bottom style="thin">
        <color theme="3" tint="0.79998168889431442"/>
      </bottom>
      <diagonal/>
    </border>
    <border>
      <left/>
      <right/>
      <top style="thin">
        <color theme="3" tint="0.79998168889431442"/>
      </top>
      <bottom style="thin">
        <color theme="3" tint="0.79998168889431442"/>
      </bottom>
      <diagonal/>
    </border>
    <border>
      <left/>
      <right style="thin">
        <color indexed="64"/>
      </right>
      <top style="thin">
        <color theme="3" tint="0.79998168889431442"/>
      </top>
      <bottom style="thin">
        <color theme="3" tint="0.79998168889431442"/>
      </bottom>
      <diagonal/>
    </border>
    <border>
      <left style="thin">
        <color indexed="64"/>
      </left>
      <right/>
      <top style="thin">
        <color theme="3" tint="0.79998168889431442"/>
      </top>
      <bottom/>
      <diagonal/>
    </border>
    <border>
      <left/>
      <right/>
      <top style="thin">
        <color theme="3" tint="0.79998168889431442"/>
      </top>
      <bottom/>
      <diagonal/>
    </border>
    <border>
      <left/>
      <right style="thin">
        <color indexed="64"/>
      </right>
      <top style="thin">
        <color theme="3" tint="0.79998168889431442"/>
      </top>
      <bottom/>
      <diagonal/>
    </border>
    <border>
      <left/>
      <right/>
      <top style="thin">
        <color theme="3" tint="0.79998168889431442"/>
      </top>
      <bottom style="thin">
        <color indexed="64"/>
      </bottom>
      <diagonal/>
    </border>
    <border>
      <left style="thin">
        <color indexed="64"/>
      </left>
      <right style="thin">
        <color theme="3" tint="0.79998168889431442"/>
      </right>
      <top/>
      <bottom/>
      <diagonal/>
    </border>
    <border>
      <left style="thin">
        <color theme="3" tint="0.79998168889431442"/>
      </left>
      <right style="thin">
        <color theme="3" tint="0.79998168889431442"/>
      </right>
      <top/>
      <bottom/>
      <diagonal/>
    </border>
    <border>
      <left style="thin">
        <color theme="3" tint="0.79998168889431442"/>
      </left>
      <right style="thin">
        <color indexed="64"/>
      </right>
      <top/>
      <bottom/>
      <diagonal/>
    </border>
    <border>
      <left style="thin">
        <color indexed="64"/>
      </left>
      <right style="thin">
        <color theme="3" tint="0.79998168889431442"/>
      </right>
      <top/>
      <bottom style="thin">
        <color theme="3" tint="0.79998168889431442"/>
      </bottom>
      <diagonal/>
    </border>
    <border>
      <left style="thin">
        <color theme="3" tint="0.79998168889431442"/>
      </left>
      <right style="thin">
        <color theme="3" tint="0.79998168889431442"/>
      </right>
      <top/>
      <bottom style="thin">
        <color theme="3" tint="0.79998168889431442"/>
      </bottom>
      <diagonal/>
    </border>
    <border>
      <left style="thin">
        <color theme="3" tint="0.79998168889431442"/>
      </left>
      <right style="thin">
        <color indexed="64"/>
      </right>
      <top/>
      <bottom style="thin">
        <color theme="3" tint="0.79998168889431442"/>
      </bottom>
      <diagonal/>
    </border>
    <border>
      <left style="thin">
        <color indexed="64"/>
      </left>
      <right style="thin">
        <color theme="3" tint="0.79998168889431442"/>
      </right>
      <top style="thin">
        <color theme="3" tint="0.79998168889431442"/>
      </top>
      <bottom style="thin">
        <color theme="3" tint="0.7999816888943144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style="thin">
        <color indexed="64"/>
      </right>
      <top style="thin">
        <color theme="3" tint="0.79998168889431442"/>
      </top>
      <bottom style="thin">
        <color theme="3" tint="0.79998168889431442"/>
      </bottom>
      <diagonal/>
    </border>
    <border>
      <left style="thin">
        <color indexed="64"/>
      </left>
      <right style="thin">
        <color theme="3" tint="0.79998168889431442"/>
      </right>
      <top style="thin">
        <color theme="3" tint="0.79998168889431442"/>
      </top>
      <bottom/>
      <diagonal/>
    </border>
    <border>
      <left style="thin">
        <color theme="3" tint="0.79998168889431442"/>
      </left>
      <right style="thin">
        <color theme="3" tint="0.79998168889431442"/>
      </right>
      <top style="thin">
        <color theme="3" tint="0.79998168889431442"/>
      </top>
      <bottom/>
      <diagonal/>
    </border>
    <border>
      <left style="thin">
        <color theme="3" tint="0.79998168889431442"/>
      </left>
      <right style="thin">
        <color indexed="64"/>
      </right>
      <top style="thin">
        <color theme="3" tint="0.79998168889431442"/>
      </top>
      <bottom/>
      <diagonal/>
    </border>
    <border>
      <left style="thin">
        <color indexed="64"/>
      </left>
      <right style="thin">
        <color theme="3" tint="0.79998168889431442"/>
      </right>
      <top style="thin">
        <color theme="3" tint="0.79998168889431442"/>
      </top>
      <bottom style="thin">
        <color indexed="64"/>
      </bottom>
      <diagonal/>
    </border>
    <border>
      <left/>
      <right/>
      <top/>
      <bottom style="thin">
        <color indexed="64"/>
      </bottom>
      <diagonal/>
    </border>
    <border>
      <left style="thin">
        <color indexed="64"/>
      </left>
      <right style="thin">
        <color theme="3" tint="0.79998168889431442"/>
      </right>
      <top style="thin">
        <color indexed="64"/>
      </top>
      <bottom style="thin">
        <color theme="3" tint="0.79998168889431442"/>
      </bottom>
      <diagonal/>
    </border>
    <border>
      <left style="thin">
        <color theme="3" tint="0.79998168889431442"/>
      </left>
      <right style="thin">
        <color theme="3" tint="0.79998168889431442"/>
      </right>
      <top style="thin">
        <color indexed="64"/>
      </top>
      <bottom style="thin">
        <color theme="3" tint="0.79998168889431442"/>
      </bottom>
      <diagonal/>
    </border>
    <border>
      <left style="medium">
        <color indexed="64"/>
      </left>
      <right/>
      <top style="medium">
        <color indexed="64"/>
      </top>
      <bottom/>
      <diagonal/>
    </border>
    <border>
      <left/>
      <right/>
      <top style="medium">
        <color indexed="64"/>
      </top>
      <bottom/>
      <diagonal/>
    </border>
    <border>
      <left style="thin">
        <color indexed="64"/>
      </left>
      <right style="thin">
        <color theme="3" tint="0.79998168889431442"/>
      </right>
      <top style="medium">
        <color indexed="64"/>
      </top>
      <bottom/>
      <diagonal/>
    </border>
    <border>
      <left style="thin">
        <color theme="3" tint="0.79998168889431442"/>
      </left>
      <right style="thin">
        <color theme="3" tint="0.79998168889431442"/>
      </right>
      <top style="medium">
        <color indexed="64"/>
      </top>
      <bottom/>
      <diagonal/>
    </border>
    <border>
      <left style="thin">
        <color theme="3" tint="0.79998168889431442"/>
      </left>
      <right style="thin">
        <color indexed="64"/>
      </right>
      <top style="medium">
        <color indexed="64"/>
      </top>
      <bottom/>
      <diagonal/>
    </border>
    <border>
      <left style="medium">
        <color indexed="64"/>
      </left>
      <right/>
      <top/>
      <bottom/>
      <diagonal/>
    </border>
    <border>
      <left style="thin">
        <color theme="3" tint="0.79998168889431442"/>
      </left>
      <right style="medium">
        <color indexed="64"/>
      </right>
      <top/>
      <bottom/>
      <diagonal/>
    </border>
    <border>
      <left/>
      <right style="medium">
        <color indexed="64"/>
      </right>
      <top/>
      <bottom/>
      <diagonal/>
    </border>
    <border>
      <left style="thin">
        <color theme="3" tint="0.79998168889431442"/>
      </left>
      <right style="medium">
        <color indexed="64"/>
      </right>
      <top style="thin">
        <color indexed="64"/>
      </top>
      <bottom style="thin">
        <color theme="3" tint="0.79998168889431442"/>
      </bottom>
      <diagonal/>
    </border>
    <border>
      <left style="thin">
        <color theme="3" tint="0.79998168889431442"/>
      </left>
      <right style="medium">
        <color indexed="64"/>
      </right>
      <top style="thin">
        <color theme="3" tint="0.79998168889431442"/>
      </top>
      <bottom/>
      <diagonal/>
    </border>
    <border>
      <left style="thin">
        <color theme="3" tint="0.79998168889431442"/>
      </left>
      <right style="medium">
        <color indexed="64"/>
      </right>
      <top/>
      <bottom style="thin">
        <color theme="3" tint="0.79998168889431442"/>
      </bottom>
      <diagonal/>
    </border>
    <border>
      <left style="thin">
        <color theme="3" tint="0.79998168889431442"/>
      </left>
      <right style="medium">
        <color indexed="64"/>
      </right>
      <top style="thin">
        <color theme="3" tint="0.79998168889431442"/>
      </top>
      <bottom style="thin">
        <color theme="3" tint="0.79998168889431442"/>
      </bottom>
      <diagonal/>
    </border>
    <border>
      <left/>
      <right/>
      <top style="thin">
        <color theme="3" tint="0.79998168889431442"/>
      </top>
      <bottom style="medium">
        <color indexed="64"/>
      </bottom>
      <diagonal/>
    </border>
    <border>
      <left style="thin">
        <color indexed="64"/>
      </left>
      <right style="thin">
        <color theme="3" tint="0.79998168889431442"/>
      </right>
      <top style="thin">
        <color theme="3" tint="0.79998168889431442"/>
      </top>
      <bottom style="medium">
        <color indexed="64"/>
      </bottom>
      <diagonal/>
    </border>
    <border>
      <left style="thin">
        <color theme="3" tint="0.79998168889431442"/>
      </left>
      <right style="thin">
        <color theme="3" tint="0.79998168889431442"/>
      </right>
      <top style="thin">
        <color theme="3" tint="0.79998168889431442"/>
      </top>
      <bottom style="medium">
        <color indexed="64"/>
      </bottom>
      <diagonal/>
    </border>
    <border>
      <left style="thin">
        <color theme="3" tint="0.79998168889431442"/>
      </left>
      <right style="thin">
        <color indexed="64"/>
      </right>
      <top style="thin">
        <color theme="3" tint="0.79998168889431442"/>
      </top>
      <bottom style="medium">
        <color indexed="64"/>
      </bottom>
      <diagonal/>
    </border>
    <border>
      <left/>
      <right/>
      <top/>
      <bottom style="medium">
        <color indexed="64"/>
      </bottom>
      <diagonal/>
    </border>
    <border>
      <left style="thin">
        <color theme="3" tint="0.79998168889431442"/>
      </left>
      <right style="medium">
        <color indexed="64"/>
      </right>
      <top style="thin">
        <color theme="3" tint="0.79998168889431442"/>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theme="3" tint="0.79998168889431442"/>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theme="3" tint="0.79998168889431442"/>
      </bottom>
      <diagonal/>
    </border>
    <border>
      <left style="thin">
        <color indexed="64"/>
      </left>
      <right style="medium">
        <color indexed="64"/>
      </right>
      <top style="thin">
        <color theme="3" tint="0.79998168889431442"/>
      </top>
      <bottom style="thin">
        <color theme="3" tint="0.79998168889431442"/>
      </bottom>
      <diagonal/>
    </border>
    <border>
      <left style="thin">
        <color indexed="64"/>
      </left>
      <right style="medium">
        <color indexed="64"/>
      </right>
      <top style="thin">
        <color theme="3" tint="0.79998168889431442"/>
      </top>
      <bottom/>
      <diagonal/>
    </border>
    <border>
      <left style="medium">
        <color indexed="64"/>
      </left>
      <right/>
      <top/>
      <bottom style="medium">
        <color indexed="64"/>
      </bottom>
      <diagonal/>
    </border>
    <border>
      <left style="thin">
        <color indexed="64"/>
      </left>
      <right/>
      <top style="thin">
        <color theme="3" tint="0.79998168889431442"/>
      </top>
      <bottom style="medium">
        <color indexed="64"/>
      </bottom>
      <diagonal/>
    </border>
    <border>
      <left style="thin">
        <color indexed="64"/>
      </left>
      <right style="medium">
        <color indexed="64"/>
      </right>
      <top style="thin">
        <color theme="3" tint="0.79998168889431442"/>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theme="3" tint="0.79998168889431442"/>
      </bottom>
      <diagonal/>
    </border>
    <border>
      <left/>
      <right/>
      <top style="medium">
        <color indexed="64"/>
      </top>
      <bottom style="thin">
        <color theme="3" tint="0.79998168889431442"/>
      </bottom>
      <diagonal/>
    </border>
    <border>
      <left style="thin">
        <color indexed="64"/>
      </left>
      <right/>
      <top style="medium">
        <color indexed="64"/>
      </top>
      <bottom style="thin">
        <color theme="3" tint="0.79998168889431442"/>
      </bottom>
      <diagonal/>
    </border>
    <border>
      <left/>
      <right style="medium">
        <color indexed="64"/>
      </right>
      <top style="medium">
        <color indexed="64"/>
      </top>
      <bottom style="thin">
        <color theme="3" tint="0.79998168889431442"/>
      </bottom>
      <diagonal/>
    </border>
    <border>
      <left style="medium">
        <color indexed="64"/>
      </left>
      <right/>
      <top style="thin">
        <color theme="3" tint="0.79998168889431442"/>
      </top>
      <bottom style="thin">
        <color theme="3" tint="0.79998168889431442"/>
      </bottom>
      <diagonal/>
    </border>
    <border>
      <left style="medium">
        <color indexed="64"/>
      </left>
      <right/>
      <top style="thin">
        <color theme="3" tint="0.79998168889431442"/>
      </top>
      <bottom style="thin">
        <color indexed="64"/>
      </bottom>
      <diagonal/>
    </border>
    <border>
      <left style="thin">
        <color indexed="64"/>
      </left>
      <right style="medium">
        <color indexed="64"/>
      </right>
      <top style="thin">
        <color theme="3" tint="0.79998168889431442"/>
      </top>
      <bottom style="thin">
        <color indexed="64"/>
      </bottom>
      <diagonal/>
    </border>
    <border>
      <left style="medium">
        <color indexed="64"/>
      </left>
      <right/>
      <top style="thin">
        <color indexed="64"/>
      </top>
      <bottom style="thin">
        <color theme="3" tint="0.79998168889431442"/>
      </bottom>
      <diagonal/>
    </border>
    <border>
      <left style="thin">
        <color indexed="64"/>
      </left>
      <right style="medium">
        <color indexed="64"/>
      </right>
      <top style="thin">
        <color indexed="64"/>
      </top>
      <bottom style="thin">
        <color theme="3" tint="0.79998168889431442"/>
      </bottom>
      <diagonal/>
    </border>
    <border>
      <left style="medium">
        <color indexed="64"/>
      </left>
      <right/>
      <top style="thin">
        <color theme="3" tint="0.79998168889431442"/>
      </top>
      <bottom style="medium">
        <color indexed="64"/>
      </bottom>
      <diagonal/>
    </border>
    <border>
      <left style="thin">
        <color theme="4"/>
      </left>
      <right/>
      <top style="thin">
        <color theme="3" tint="0.79998168889431442"/>
      </top>
      <bottom style="thin">
        <color theme="3" tint="0.79998168889431442"/>
      </bottom>
      <diagonal/>
    </border>
    <border>
      <left style="thin">
        <color theme="4"/>
      </left>
      <right/>
      <top/>
      <bottom style="thin">
        <color theme="3" tint="0.79998168889431442"/>
      </bottom>
      <diagonal/>
    </border>
    <border>
      <left style="thin">
        <color theme="4"/>
      </left>
      <right/>
      <top style="thin">
        <color theme="4"/>
      </top>
      <bottom style="thin">
        <color theme="4"/>
      </bottom>
      <diagonal/>
    </border>
    <border>
      <left style="thin">
        <color theme="4"/>
      </left>
      <right/>
      <top style="thin">
        <color theme="3" tint="0.79998168889431442"/>
      </top>
      <bottom/>
      <diagonal/>
    </border>
    <border>
      <left style="thin">
        <color indexed="64"/>
      </left>
      <right/>
      <top style="thin">
        <color theme="4"/>
      </top>
      <bottom style="thin">
        <color theme="4"/>
      </bottom>
      <diagonal/>
    </border>
    <border>
      <left style="medium">
        <color indexed="64"/>
      </left>
      <right/>
      <top style="medium">
        <color indexed="64"/>
      </top>
      <bottom style="thin">
        <color theme="4"/>
      </bottom>
      <diagonal/>
    </border>
    <border>
      <left style="thin">
        <color theme="4"/>
      </left>
      <right/>
      <top style="medium">
        <color indexed="64"/>
      </top>
      <bottom style="thin">
        <color theme="4"/>
      </bottom>
      <diagonal/>
    </border>
    <border>
      <left style="thin">
        <color indexed="64"/>
      </left>
      <right/>
      <top style="medium">
        <color indexed="64"/>
      </top>
      <bottom style="thin">
        <color theme="4"/>
      </bottom>
      <diagonal/>
    </border>
    <border>
      <left style="thin">
        <color indexed="64"/>
      </left>
      <right style="medium">
        <color indexed="64"/>
      </right>
      <top style="medium">
        <color indexed="64"/>
      </top>
      <bottom style="thin">
        <color theme="4"/>
      </bottom>
      <diagonal/>
    </border>
    <border>
      <left style="medium">
        <color indexed="64"/>
      </left>
      <right/>
      <top/>
      <bottom style="thin">
        <color theme="3" tint="0.79998168889431442"/>
      </bottom>
      <diagonal/>
    </border>
    <border>
      <left style="thin">
        <color theme="4"/>
      </left>
      <right/>
      <top style="thin">
        <color theme="3" tint="0.79998168889431442"/>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3" tint="0.79998168889431442"/>
      </top>
      <bottom/>
      <diagonal/>
    </border>
    <border>
      <left style="medium">
        <color indexed="64"/>
      </left>
      <right/>
      <top style="thin">
        <color theme="4"/>
      </top>
      <bottom style="thin">
        <color theme="4"/>
      </bottom>
      <diagonal/>
    </border>
    <border>
      <left style="thin">
        <color indexed="64"/>
      </left>
      <right style="medium">
        <color indexed="64"/>
      </right>
      <top style="thin">
        <color theme="4"/>
      </top>
      <bottom style="thin">
        <color theme="4"/>
      </bottom>
      <diagonal/>
    </border>
    <border>
      <left style="medium">
        <color indexed="64"/>
      </left>
      <right style="thin">
        <color indexed="64"/>
      </right>
      <top/>
      <bottom style="thin">
        <color theme="4"/>
      </bottom>
      <diagonal/>
    </border>
    <border>
      <left style="thin">
        <color indexed="64"/>
      </left>
      <right/>
      <top/>
      <bottom style="thin">
        <color theme="4"/>
      </bottom>
      <diagonal/>
    </border>
    <border>
      <left/>
      <right/>
      <top/>
      <bottom style="thin">
        <color theme="4"/>
      </bottom>
      <diagonal/>
    </border>
    <border>
      <left/>
      <right style="medium">
        <color indexed="64"/>
      </right>
      <top/>
      <bottom style="thin">
        <color theme="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3" tint="0.79995117038483843"/>
      </left>
      <right style="thin">
        <color theme="3" tint="0.79995117038483843"/>
      </right>
      <top style="thin">
        <color theme="3" tint="0.79998168889431442"/>
      </top>
      <bottom/>
      <diagonal/>
    </border>
    <border>
      <left style="thin">
        <color theme="3" tint="0.79995117038483843"/>
      </left>
      <right style="thin">
        <color theme="3" tint="0.79992065187536243"/>
      </right>
      <top style="thin">
        <color theme="3" tint="0.79998168889431442"/>
      </top>
      <bottom/>
      <diagonal/>
    </border>
    <border>
      <left style="thin">
        <color theme="3" tint="0.79995117038483843"/>
      </left>
      <right/>
      <top style="thin">
        <color theme="3" tint="0.79998168889431442"/>
      </top>
      <bottom/>
      <diagonal/>
    </border>
    <border>
      <left style="thin">
        <color theme="3" tint="0.79992065187536243"/>
      </left>
      <right style="thin">
        <color theme="3" tint="0.79995117038483843"/>
      </right>
      <top style="thin">
        <color theme="3" tint="0.79998168889431442"/>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theme="3" tint="0.79995117038483843"/>
      </right>
      <top style="thin">
        <color theme="3" tint="0.79995117038483843"/>
      </top>
      <bottom style="thin">
        <color theme="3" tint="0.79995117038483843"/>
      </bottom>
      <diagonal/>
    </border>
    <border>
      <left/>
      <right style="thin">
        <color theme="3" tint="0.79998168889431442"/>
      </right>
      <top/>
      <bottom style="thin">
        <color theme="3" tint="0.79998168889431442"/>
      </bottom>
      <diagonal/>
    </border>
    <border>
      <left/>
      <right style="thin">
        <color theme="3" tint="0.79998168889431442"/>
      </right>
      <top style="medium">
        <color indexed="64"/>
      </top>
      <bottom/>
      <diagonal/>
    </border>
    <border>
      <left/>
      <right style="thin">
        <color theme="3" tint="0.79998168889431442"/>
      </right>
      <top/>
      <bottom/>
      <diagonal/>
    </border>
    <border>
      <left/>
      <right style="thin">
        <color theme="3" tint="0.79998168889431442"/>
      </right>
      <top style="thin">
        <color theme="3" tint="0.79998168889431442"/>
      </top>
      <bottom style="thin">
        <color theme="3" tint="0.79998168889431442"/>
      </bottom>
      <diagonal/>
    </border>
    <border>
      <left/>
      <right style="thin">
        <color theme="3" tint="0.79998168889431442"/>
      </right>
      <top style="thin">
        <color theme="3" tint="0.79998168889431442"/>
      </top>
      <bottom/>
      <diagonal/>
    </border>
    <border>
      <left/>
      <right style="thin">
        <color theme="4" tint="0.79998168889431442"/>
      </right>
      <top style="thin">
        <color theme="4" tint="0.79998168889431442"/>
      </top>
      <bottom style="thin">
        <color theme="4" tint="0.79998168889431442"/>
      </bottom>
      <diagonal/>
    </border>
    <border>
      <left/>
      <right style="thin">
        <color theme="3" tint="0.79998168889431442"/>
      </right>
      <top style="thin">
        <color theme="3" tint="0.79998168889431442"/>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theme="4" tint="0.79998168889431442"/>
      </right>
      <top style="thin">
        <color theme="4" tint="0.79998168889431442"/>
      </top>
      <bottom style="thin">
        <color theme="4" tint="0.79998168889431442"/>
      </bottom>
      <diagonal/>
    </border>
    <border>
      <left style="thin">
        <color theme="4" tint="0.79998168889431442"/>
      </left>
      <right style="thin">
        <color indexed="64"/>
      </right>
      <top style="thin">
        <color theme="4" tint="0.79998168889431442"/>
      </top>
      <bottom style="thin">
        <color theme="4" tint="0.79998168889431442"/>
      </bottom>
      <diagonal/>
    </border>
    <border>
      <left style="thin">
        <color theme="3" tint="0.79998168889431442"/>
      </left>
      <right/>
      <top style="medium">
        <color indexed="64"/>
      </top>
      <bottom/>
      <diagonal/>
    </border>
    <border>
      <left style="thin">
        <color theme="3" tint="0.79998168889431442"/>
      </left>
      <right/>
      <top/>
      <bottom/>
      <diagonal/>
    </border>
    <border>
      <left style="thin">
        <color theme="3" tint="0.79998168889431442"/>
      </left>
      <right/>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style="thin">
        <color theme="3" tint="0.79998168889431442"/>
      </left>
      <right/>
      <top style="thin">
        <color theme="3" tint="0.79998168889431442"/>
      </top>
      <bottom/>
      <diagonal/>
    </border>
    <border>
      <left style="thin">
        <color theme="4" tint="0.79998168889431442"/>
      </left>
      <right/>
      <top style="thin">
        <color theme="4" tint="0.79998168889431442"/>
      </top>
      <bottom style="thin">
        <color theme="4" tint="0.79998168889431442"/>
      </bottom>
      <diagonal/>
    </border>
    <border>
      <left style="thin">
        <color theme="3" tint="0.79998168889431442"/>
      </left>
      <right/>
      <top style="thin">
        <color theme="3" tint="0.79998168889431442"/>
      </top>
      <bottom style="medium">
        <color indexed="64"/>
      </bottom>
      <diagonal/>
    </border>
    <border>
      <left/>
      <right style="thin">
        <color indexed="64"/>
      </right>
      <top style="medium">
        <color indexed="64"/>
      </top>
      <bottom/>
      <diagonal/>
    </border>
    <border>
      <left style="thin">
        <color theme="4" tint="0.79998168889431442"/>
      </left>
      <right style="medium">
        <color indexed="64"/>
      </right>
      <top style="thin">
        <color theme="4" tint="0.79998168889431442"/>
      </top>
      <bottom style="thin">
        <color theme="4" tint="0.79998168889431442"/>
      </bottom>
      <diagonal/>
    </border>
    <border>
      <left/>
      <right style="medium">
        <color indexed="64"/>
      </right>
      <top/>
      <bottom style="medium">
        <color indexed="64"/>
      </bottom>
      <diagonal/>
    </border>
    <border>
      <left/>
      <right style="thin">
        <color theme="3" tint="0.79998168889431442"/>
      </right>
      <top/>
      <bottom style="medium">
        <color indexed="64"/>
      </bottom>
      <diagonal/>
    </border>
    <border>
      <left style="thin">
        <color theme="3" tint="0.79998168889431442"/>
      </left>
      <right style="thin">
        <color theme="3" tint="0.79998168889431442"/>
      </right>
      <top/>
      <bottom style="medium">
        <color indexed="64"/>
      </bottom>
      <diagonal/>
    </border>
    <border>
      <left style="thin">
        <color theme="3" tint="0.79998168889431442"/>
      </left>
      <right style="thin">
        <color indexed="64"/>
      </right>
      <top/>
      <bottom style="medium">
        <color indexed="64"/>
      </bottom>
      <diagonal/>
    </border>
    <border>
      <left style="thin">
        <color indexed="64"/>
      </left>
      <right style="thin">
        <color theme="3" tint="0.79998168889431442"/>
      </right>
      <top/>
      <bottom style="medium">
        <color indexed="64"/>
      </bottom>
      <diagonal/>
    </border>
    <border>
      <left/>
      <right style="thin">
        <color indexed="64"/>
      </right>
      <top style="thin">
        <color indexed="64"/>
      </top>
      <bottom style="thin">
        <color theme="3" tint="0.79998168889431442"/>
      </bottom>
      <diagonal/>
    </border>
    <border>
      <left style="thin">
        <color indexed="64"/>
      </left>
      <right style="thin">
        <color theme="4" tint="0.79998168889431442"/>
      </right>
      <top style="thin">
        <color theme="4" tint="0.79998168889431442"/>
      </top>
      <bottom style="medium">
        <color indexed="64"/>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theme="4" tint="0.79998168889431442"/>
      </left>
      <right style="thin">
        <color indexed="64"/>
      </right>
      <top style="thin">
        <color theme="4" tint="0.79998168889431442"/>
      </top>
      <bottom style="medium">
        <color indexed="64"/>
      </bottom>
      <diagonal/>
    </border>
    <border>
      <left/>
      <right style="thin">
        <color theme="4" tint="0.79998168889431442"/>
      </right>
      <top style="thin">
        <color theme="4" tint="0.79998168889431442"/>
      </top>
      <bottom style="medium">
        <color indexed="64"/>
      </bottom>
      <diagonal/>
    </border>
    <border>
      <left style="thin">
        <color theme="4" tint="0.79998168889431442"/>
      </left>
      <right/>
      <top style="thin">
        <color theme="4" tint="0.79998168889431442"/>
      </top>
      <bottom style="medium">
        <color indexed="64"/>
      </bottom>
      <diagonal/>
    </border>
  </borders>
  <cellStyleXfs count="5">
    <xf numFmtId="0" fontId="0" fillId="0" borderId="0"/>
    <xf numFmtId="0" fontId="1"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584">
    <xf numFmtId="0" fontId="0" fillId="0" borderId="0" xfId="0"/>
    <xf numFmtId="0" fontId="1" fillId="0" borderId="0" xfId="1" applyFont="1" applyAlignment="1">
      <alignment horizontal="center"/>
    </xf>
    <xf numFmtId="0" fontId="2" fillId="0" borderId="0" xfId="1" applyFont="1" applyAlignment="1"/>
    <xf numFmtId="0" fontId="1" fillId="0" borderId="0" xfId="1" applyFont="1"/>
    <xf numFmtId="164" fontId="7" fillId="0" borderId="0" xfId="1" applyNumberFormat="1" applyFont="1" applyFill="1" applyBorder="1" applyAlignment="1">
      <alignment horizontal="center"/>
    </xf>
    <xf numFmtId="0" fontId="7" fillId="0" borderId="0" xfId="1" applyFont="1" applyFill="1" applyBorder="1" applyAlignment="1">
      <alignment horizontal="center"/>
    </xf>
    <xf numFmtId="164" fontId="1" fillId="0" borderId="0" xfId="1" applyNumberFormat="1" applyFont="1"/>
    <xf numFmtId="0" fontId="3" fillId="3" borderId="6" xfId="0" applyFont="1" applyFill="1" applyBorder="1"/>
    <xf numFmtId="0" fontId="10" fillId="0" borderId="0" xfId="0" applyFont="1"/>
    <xf numFmtId="0" fontId="10" fillId="0" borderId="0" xfId="0" applyFont="1" applyAlignment="1">
      <alignment horizontal="center"/>
    </xf>
    <xf numFmtId="0" fontId="2" fillId="0" borderId="0" xfId="1" applyFont="1" applyAlignment="1" applyProtection="1">
      <protection locked="0"/>
    </xf>
    <xf numFmtId="0" fontId="1" fillId="0" borderId="0" xfId="1" applyFont="1" applyProtection="1">
      <protection locked="0"/>
    </xf>
    <xf numFmtId="164" fontId="1" fillId="0" borderId="0" xfId="1" applyNumberFormat="1" applyFont="1" applyProtection="1">
      <protection locked="0"/>
    </xf>
    <xf numFmtId="164" fontId="1" fillId="0" borderId="2" xfId="1" applyNumberFormat="1" applyFont="1" applyBorder="1" applyProtection="1">
      <protection locked="0"/>
    </xf>
    <xf numFmtId="0" fontId="1" fillId="0" borderId="0" xfId="1" applyFont="1" applyBorder="1" applyProtection="1">
      <protection locked="0"/>
    </xf>
    <xf numFmtId="0" fontId="3" fillId="2" borderId="4" xfId="1" applyFont="1" applyFill="1" applyBorder="1" applyAlignment="1" applyProtection="1">
      <alignment horizontal="center"/>
      <protection locked="0"/>
    </xf>
    <xf numFmtId="0" fontId="3" fillId="2" borderId="4" xfId="1" applyFont="1" applyFill="1" applyBorder="1" applyProtection="1">
      <protection locked="0"/>
    </xf>
    <xf numFmtId="164" fontId="3" fillId="2" borderId="19" xfId="1" applyNumberFormat="1" applyFont="1" applyFill="1" applyBorder="1" applyAlignment="1" applyProtection="1">
      <alignment horizontal="center"/>
      <protection locked="0"/>
    </xf>
    <xf numFmtId="164" fontId="3" fillId="2" borderId="20" xfId="1" applyNumberFormat="1" applyFont="1" applyFill="1" applyBorder="1" applyAlignment="1" applyProtection="1">
      <alignment horizontal="center"/>
      <protection locked="0"/>
    </xf>
    <xf numFmtId="164" fontId="3" fillId="2" borderId="21" xfId="1" applyNumberFormat="1" applyFont="1" applyFill="1" applyBorder="1" applyAlignment="1" applyProtection="1">
      <alignment horizontal="center"/>
      <protection locked="0"/>
    </xf>
    <xf numFmtId="164" fontId="1" fillId="0" borderId="0" xfId="1" applyNumberFormat="1" applyFont="1" applyBorder="1" applyProtection="1">
      <protection locked="0"/>
    </xf>
    <xf numFmtId="0" fontId="3" fillId="5" borderId="0" xfId="1" applyFont="1" applyFill="1" applyBorder="1" applyProtection="1">
      <protection locked="0"/>
    </xf>
    <xf numFmtId="164" fontId="1" fillId="0" borderId="19" xfId="1" applyNumberFormat="1" applyFont="1" applyBorder="1" applyProtection="1">
      <protection locked="0"/>
    </xf>
    <xf numFmtId="164" fontId="4" fillId="5" borderId="4" xfId="1" applyNumberFormat="1" applyFont="1" applyFill="1" applyBorder="1" applyProtection="1">
      <protection locked="0"/>
    </xf>
    <xf numFmtId="164" fontId="4" fillId="5" borderId="0" xfId="1" applyNumberFormat="1" applyFont="1" applyFill="1" applyBorder="1" applyProtection="1">
      <protection locked="0"/>
    </xf>
    <xf numFmtId="164" fontId="4" fillId="5" borderId="5" xfId="1" applyNumberFormat="1" applyFont="1" applyFill="1" applyBorder="1" applyProtection="1">
      <protection locked="0"/>
    </xf>
    <xf numFmtId="0" fontId="2" fillId="0" borderId="10" xfId="1" applyFont="1" applyBorder="1" applyProtection="1">
      <protection locked="0"/>
    </xf>
    <xf numFmtId="164" fontId="1" fillId="0" borderId="22" xfId="1" applyNumberFormat="1" applyFont="1" applyBorder="1" applyProtection="1">
      <protection locked="0"/>
    </xf>
    <xf numFmtId="164" fontId="1" fillId="0" borderId="23" xfId="1" applyNumberFormat="1" applyFont="1" applyBorder="1" applyProtection="1">
      <protection locked="0"/>
    </xf>
    <xf numFmtId="164" fontId="1" fillId="0" borderId="24" xfId="1" applyNumberFormat="1" applyFont="1" applyBorder="1" applyProtection="1">
      <protection locked="0"/>
    </xf>
    <xf numFmtId="0" fontId="2" fillId="0" borderId="13" xfId="1" applyFont="1" applyBorder="1" applyProtection="1">
      <protection locked="0"/>
    </xf>
    <xf numFmtId="164" fontId="1" fillId="0" borderId="25" xfId="1" applyNumberFormat="1" applyFont="1" applyBorder="1" applyProtection="1">
      <protection locked="0"/>
    </xf>
    <xf numFmtId="164" fontId="1" fillId="0" borderId="26" xfId="1" applyNumberFormat="1" applyFont="1" applyBorder="1" applyProtection="1">
      <protection locked="0"/>
    </xf>
    <xf numFmtId="164" fontId="1" fillId="0" borderId="27" xfId="1" applyNumberFormat="1" applyFont="1" applyBorder="1" applyProtection="1">
      <protection locked="0"/>
    </xf>
    <xf numFmtId="0" fontId="2" fillId="0" borderId="0" xfId="1" applyFont="1" applyFill="1" applyBorder="1" applyProtection="1">
      <protection locked="0"/>
    </xf>
    <xf numFmtId="164" fontId="2" fillId="0" borderId="19" xfId="1" applyNumberFormat="1" applyFont="1" applyFill="1" applyBorder="1" applyProtection="1">
      <protection locked="0"/>
    </xf>
    <xf numFmtId="164" fontId="2" fillId="0" borderId="20" xfId="1" applyNumberFormat="1" applyFont="1" applyFill="1" applyBorder="1" applyProtection="1">
      <protection locked="0"/>
    </xf>
    <xf numFmtId="164" fontId="2" fillId="0" borderId="21" xfId="1" applyNumberFormat="1" applyFont="1" applyFill="1" applyBorder="1" applyProtection="1">
      <protection locked="0"/>
    </xf>
    <xf numFmtId="164" fontId="8" fillId="0" borderId="4" xfId="1" applyNumberFormat="1" applyFont="1" applyFill="1" applyBorder="1" applyProtection="1">
      <protection locked="0"/>
    </xf>
    <xf numFmtId="164" fontId="8" fillId="0" borderId="0" xfId="1" applyNumberFormat="1" applyFont="1" applyFill="1" applyBorder="1" applyProtection="1">
      <protection locked="0"/>
    </xf>
    <xf numFmtId="164" fontId="8" fillId="0" borderId="5" xfId="1" applyNumberFormat="1" applyFont="1" applyFill="1" applyBorder="1" applyProtection="1">
      <protection locked="0"/>
    </xf>
    <xf numFmtId="164" fontId="1" fillId="0" borderId="0" xfId="1" applyNumberFormat="1" applyFont="1" applyFill="1" applyBorder="1" applyProtection="1">
      <protection locked="0"/>
    </xf>
    <xf numFmtId="0" fontId="1" fillId="0" borderId="0" xfId="1" applyFont="1" applyFill="1" applyProtection="1">
      <protection locked="0"/>
    </xf>
    <xf numFmtId="0" fontId="9" fillId="0" borderId="0" xfId="1" applyFont="1" applyFill="1" applyBorder="1" applyProtection="1">
      <protection locked="0"/>
    </xf>
    <xf numFmtId="0" fontId="1" fillId="0" borderId="10" xfId="1" applyFont="1" applyBorder="1" applyProtection="1">
      <protection locked="0"/>
    </xf>
    <xf numFmtId="0" fontId="1" fillId="0" borderId="13" xfId="1" applyFont="1" applyBorder="1" applyProtection="1">
      <protection locked="0"/>
    </xf>
    <xf numFmtId="164" fontId="1" fillId="0" borderId="29" xfId="1" applyNumberFormat="1" applyFont="1" applyBorder="1" applyProtection="1">
      <protection locked="0"/>
    </xf>
    <xf numFmtId="164" fontId="1" fillId="0" borderId="30" xfId="1" applyNumberFormat="1" applyFont="1" applyBorder="1" applyProtection="1">
      <protection locked="0"/>
    </xf>
    <xf numFmtId="164" fontId="1" fillId="0" borderId="28" xfId="1" applyNumberFormat="1" applyFont="1" applyBorder="1" applyProtection="1">
      <protection locked="0"/>
    </xf>
    <xf numFmtId="9" fontId="1" fillId="0" borderId="22" xfId="3" applyFont="1" applyBorder="1" applyProtection="1">
      <protection locked="0"/>
    </xf>
    <xf numFmtId="9" fontId="1" fillId="0" borderId="23" xfId="3" applyFont="1" applyBorder="1" applyProtection="1">
      <protection locked="0"/>
    </xf>
    <xf numFmtId="9" fontId="1" fillId="0" borderId="24" xfId="3" applyFont="1" applyBorder="1" applyProtection="1">
      <protection locked="0"/>
    </xf>
    <xf numFmtId="164" fontId="1" fillId="0" borderId="32" xfId="1" applyNumberFormat="1" applyFont="1" applyBorder="1" applyProtection="1">
      <protection locked="0"/>
    </xf>
    <xf numFmtId="0" fontId="1" fillId="0" borderId="0" xfId="1" applyFont="1" applyAlignment="1" applyProtection="1">
      <alignment horizontal="center"/>
      <protection locked="0"/>
    </xf>
    <xf numFmtId="164" fontId="1" fillId="0" borderId="23" xfId="1" applyNumberFormat="1" applyFont="1" applyBorder="1" applyProtection="1"/>
    <xf numFmtId="164" fontId="1" fillId="0" borderId="22" xfId="1" applyNumberFormat="1" applyFont="1" applyBorder="1" applyProtection="1"/>
    <xf numFmtId="164" fontId="8" fillId="0" borderId="0" xfId="1" applyNumberFormat="1" applyFont="1" applyFill="1" applyBorder="1" applyProtection="1"/>
    <xf numFmtId="164" fontId="1" fillId="0" borderId="26" xfId="1" applyNumberFormat="1" applyFont="1" applyBorder="1" applyProtection="1"/>
    <xf numFmtId="164" fontId="1" fillId="0" borderId="25" xfId="1" applyNumberFormat="1" applyFont="1" applyBorder="1" applyProtection="1"/>
    <xf numFmtId="164" fontId="1" fillId="0" borderId="29" xfId="1" applyNumberFormat="1" applyFont="1" applyBorder="1" applyProtection="1"/>
    <xf numFmtId="164" fontId="1" fillId="0" borderId="30" xfId="1" applyNumberFormat="1" applyFont="1" applyBorder="1" applyProtection="1"/>
    <xf numFmtId="164" fontId="1" fillId="0" borderId="28" xfId="1" applyNumberFormat="1" applyFont="1" applyBorder="1" applyProtection="1"/>
    <xf numFmtId="164" fontId="3" fillId="5" borderId="19" xfId="1" applyNumberFormat="1" applyFont="1" applyFill="1" applyBorder="1" applyProtection="1"/>
    <xf numFmtId="164" fontId="3" fillId="5" borderId="20" xfId="1" applyNumberFormat="1" applyFont="1" applyFill="1" applyBorder="1" applyProtection="1"/>
    <xf numFmtId="164" fontId="3" fillId="5" borderId="21" xfId="1" applyNumberFormat="1" applyFont="1" applyFill="1" applyBorder="1" applyProtection="1"/>
    <xf numFmtId="164" fontId="1" fillId="0" borderId="0" xfId="1" applyNumberFormat="1" applyFont="1" applyBorder="1" applyProtection="1"/>
    <xf numFmtId="164" fontId="1" fillId="0" borderId="33" xfId="1" applyNumberFormat="1" applyFont="1" applyBorder="1" applyProtection="1"/>
    <xf numFmtId="164" fontId="1" fillId="0" borderId="34" xfId="1" applyNumberFormat="1" applyFont="1" applyBorder="1" applyProtection="1"/>
    <xf numFmtId="0" fontId="12" fillId="5" borderId="55" xfId="1" applyFont="1" applyFill="1" applyBorder="1" applyAlignment="1" applyProtection="1">
      <alignment horizontal="left"/>
      <protection locked="0"/>
    </xf>
    <xf numFmtId="164" fontId="1" fillId="5" borderId="57" xfId="1" applyNumberFormat="1" applyFont="1" applyFill="1" applyBorder="1" applyProtection="1">
      <protection locked="0"/>
    </xf>
    <xf numFmtId="0" fontId="1" fillId="0" borderId="16" xfId="1" applyFont="1" applyBorder="1" applyProtection="1">
      <protection locked="0"/>
    </xf>
    <xf numFmtId="164" fontId="4" fillId="5" borderId="4" xfId="1" applyNumberFormat="1" applyFont="1" applyFill="1" applyBorder="1" applyProtection="1"/>
    <xf numFmtId="164" fontId="4" fillId="5" borderId="0" xfId="1" applyNumberFormat="1" applyFont="1" applyFill="1" applyBorder="1" applyProtection="1"/>
    <xf numFmtId="164" fontId="4" fillId="5" borderId="5" xfId="1" applyNumberFormat="1" applyFont="1" applyFill="1" applyBorder="1" applyProtection="1"/>
    <xf numFmtId="164" fontId="2" fillId="0" borderId="19" xfId="1" applyNumberFormat="1" applyFont="1" applyFill="1" applyBorder="1" applyProtection="1"/>
    <xf numFmtId="164" fontId="2" fillId="0" borderId="20" xfId="1" applyNumberFormat="1" applyFont="1" applyFill="1" applyBorder="1" applyProtection="1"/>
    <xf numFmtId="164" fontId="2" fillId="0" borderId="21" xfId="1" applyNumberFormat="1" applyFont="1" applyFill="1" applyBorder="1" applyProtection="1"/>
    <xf numFmtId="164" fontId="8" fillId="0" borderId="4" xfId="1" applyNumberFormat="1" applyFont="1" applyFill="1" applyBorder="1" applyProtection="1"/>
    <xf numFmtId="164" fontId="8" fillId="0" borderId="5" xfId="1" applyNumberFormat="1" applyFont="1" applyFill="1" applyBorder="1" applyProtection="1"/>
    <xf numFmtId="164" fontId="1" fillId="0" borderId="0" xfId="1" applyNumberFormat="1" applyFont="1" applyFill="1" applyBorder="1" applyProtection="1"/>
    <xf numFmtId="0" fontId="1" fillId="5" borderId="57" xfId="1" applyFont="1" applyFill="1" applyBorder="1" applyProtection="1">
      <protection locked="0"/>
    </xf>
    <xf numFmtId="164" fontId="1" fillId="5" borderId="57" xfId="1" applyNumberFormat="1" applyFont="1" applyFill="1" applyBorder="1" applyAlignment="1" applyProtection="1">
      <alignment horizontal="center"/>
      <protection locked="0"/>
    </xf>
    <xf numFmtId="164" fontId="1" fillId="5" borderId="56" xfId="1" applyNumberFormat="1" applyFont="1" applyFill="1" applyBorder="1" applyProtection="1">
      <protection locked="0"/>
    </xf>
    <xf numFmtId="164" fontId="4" fillId="0" borderId="0" xfId="1" applyNumberFormat="1" applyFont="1" applyProtection="1">
      <protection locked="0"/>
    </xf>
    <xf numFmtId="0" fontId="4" fillId="5" borderId="5" xfId="1" applyFont="1" applyFill="1" applyBorder="1" applyAlignment="1" applyProtection="1">
      <alignment horizontal="center"/>
      <protection locked="0"/>
    </xf>
    <xf numFmtId="0" fontId="1" fillId="0" borderId="5" xfId="1" applyFont="1" applyBorder="1" applyAlignment="1" applyProtection="1">
      <alignment horizontal="center"/>
      <protection locked="0"/>
    </xf>
    <xf numFmtId="0" fontId="1" fillId="0" borderId="11" xfId="1" applyFont="1" applyBorder="1" applyAlignment="1" applyProtection="1">
      <alignment horizontal="center"/>
      <protection locked="0"/>
    </xf>
    <xf numFmtId="0" fontId="1" fillId="0" borderId="14" xfId="1" applyFont="1" applyBorder="1" applyAlignment="1" applyProtection="1">
      <alignment horizontal="center"/>
      <protection locked="0"/>
    </xf>
    <xf numFmtId="0" fontId="1" fillId="0" borderId="5" xfId="1" applyFont="1" applyFill="1" applyBorder="1" applyAlignment="1" applyProtection="1">
      <alignment horizontal="center"/>
      <protection locked="0"/>
    </xf>
    <xf numFmtId="0" fontId="6" fillId="0" borderId="5" xfId="1" applyFont="1" applyFill="1" applyBorder="1" applyAlignment="1" applyProtection="1">
      <alignment horizontal="center"/>
      <protection locked="0"/>
    </xf>
    <xf numFmtId="0" fontId="4" fillId="2" borderId="53" xfId="1" applyFont="1" applyFill="1" applyBorder="1" applyAlignment="1" applyProtection="1">
      <alignment horizontal="center"/>
      <protection locked="0"/>
    </xf>
    <xf numFmtId="0" fontId="3" fillId="2" borderId="53" xfId="1" applyFont="1" applyFill="1" applyBorder="1" applyProtection="1">
      <protection locked="0"/>
    </xf>
    <xf numFmtId="164" fontId="1" fillId="0" borderId="36" xfId="1" applyNumberFormat="1" applyFont="1" applyBorder="1" applyProtection="1">
      <protection locked="0"/>
    </xf>
    <xf numFmtId="164" fontId="3" fillId="2" borderId="53" xfId="1" applyNumberFormat="1" applyFont="1" applyFill="1" applyBorder="1" applyAlignment="1" applyProtection="1">
      <alignment horizontal="center"/>
      <protection locked="0"/>
    </xf>
    <xf numFmtId="164" fontId="3" fillId="2" borderId="36" xfId="1" applyNumberFormat="1" applyFont="1" applyFill="1" applyBorder="1" applyAlignment="1" applyProtection="1">
      <alignment horizontal="center"/>
      <protection locked="0"/>
    </xf>
    <xf numFmtId="164" fontId="3" fillId="2" borderId="54" xfId="1" applyNumberFormat="1" applyFont="1" applyFill="1" applyBorder="1" applyAlignment="1" applyProtection="1">
      <alignment horizontal="center"/>
      <protection locked="0"/>
    </xf>
    <xf numFmtId="164" fontId="3" fillId="2" borderId="41" xfId="1" applyNumberFormat="1" applyFont="1" applyFill="1" applyBorder="1" applyAlignment="1" applyProtection="1">
      <alignment horizontal="center"/>
      <protection locked="0"/>
    </xf>
    <xf numFmtId="164" fontId="4" fillId="5" borderId="42" xfId="1" applyNumberFormat="1" applyFont="1" applyFill="1" applyBorder="1" applyProtection="1"/>
    <xf numFmtId="164" fontId="1" fillId="0" borderId="43" xfId="1" applyNumberFormat="1" applyFont="1" applyBorder="1" applyProtection="1"/>
    <xf numFmtId="164" fontId="1" fillId="0" borderId="46" xfId="1" applyNumberFormat="1" applyFont="1" applyBorder="1" applyProtection="1"/>
    <xf numFmtId="164" fontId="3" fillId="5" borderId="41" xfId="1" applyNumberFormat="1" applyFont="1" applyFill="1" applyBorder="1" applyProtection="1"/>
    <xf numFmtId="164" fontId="8" fillId="0" borderId="42" xfId="1" applyNumberFormat="1" applyFont="1" applyFill="1" applyBorder="1" applyProtection="1"/>
    <xf numFmtId="164" fontId="1" fillId="0" borderId="45" xfId="1" applyNumberFormat="1" applyFont="1" applyBorder="1" applyProtection="1"/>
    <xf numFmtId="164" fontId="1" fillId="0" borderId="44" xfId="1" applyNumberFormat="1" applyFont="1" applyBorder="1" applyProtection="1"/>
    <xf numFmtId="164" fontId="4" fillId="5" borderId="42" xfId="1" applyNumberFormat="1" applyFont="1" applyFill="1" applyBorder="1" applyProtection="1">
      <protection locked="0"/>
    </xf>
    <xf numFmtId="164" fontId="8" fillId="0" borderId="42" xfId="1" applyNumberFormat="1" applyFont="1" applyFill="1" applyBorder="1" applyProtection="1">
      <protection locked="0"/>
    </xf>
    <xf numFmtId="0" fontId="1" fillId="0" borderId="51" xfId="1" applyFont="1" applyBorder="1" applyProtection="1">
      <protection locked="0"/>
    </xf>
    <xf numFmtId="164" fontId="1" fillId="0" borderId="48" xfId="1" applyNumberFormat="1" applyFont="1" applyBorder="1" applyProtection="1">
      <protection locked="0"/>
    </xf>
    <xf numFmtId="164" fontId="1" fillId="0" borderId="49" xfId="1" applyNumberFormat="1" applyFont="1" applyBorder="1" applyProtection="1">
      <protection locked="0"/>
    </xf>
    <xf numFmtId="164" fontId="1" fillId="0" borderId="50" xfId="1" applyNumberFormat="1" applyFont="1" applyBorder="1" applyProtection="1">
      <protection locked="0"/>
    </xf>
    <xf numFmtId="164" fontId="8" fillId="0" borderId="51" xfId="1" applyNumberFormat="1" applyFont="1" applyFill="1" applyBorder="1" applyProtection="1">
      <protection locked="0"/>
    </xf>
    <xf numFmtId="0" fontId="4" fillId="0" borderId="0" xfId="1" applyFont="1" applyAlignment="1" applyProtection="1">
      <alignment horizontal="center"/>
      <protection locked="0"/>
    </xf>
    <xf numFmtId="0" fontId="1" fillId="0" borderId="0" xfId="1" applyFont="1" applyAlignment="1" applyProtection="1">
      <alignment horizontal="left"/>
      <protection locked="0"/>
    </xf>
    <xf numFmtId="164" fontId="1" fillId="0" borderId="45" xfId="1" applyNumberFormat="1" applyFont="1" applyBorder="1" applyProtection="1">
      <protection locked="0"/>
    </xf>
    <xf numFmtId="164" fontId="1" fillId="0" borderId="4" xfId="1" applyNumberFormat="1" applyFont="1" applyBorder="1" applyProtection="1"/>
    <xf numFmtId="164" fontId="1" fillId="0" borderId="42" xfId="1" applyNumberFormat="1" applyFont="1" applyBorder="1" applyProtection="1"/>
    <xf numFmtId="164" fontId="1" fillId="0" borderId="4" xfId="1" applyNumberFormat="1" applyFont="1" applyBorder="1" applyProtection="1">
      <protection locked="0"/>
    </xf>
    <xf numFmtId="164" fontId="1" fillId="0" borderId="5" xfId="1" applyNumberFormat="1" applyFont="1" applyBorder="1" applyProtection="1">
      <protection locked="0"/>
    </xf>
    <xf numFmtId="164" fontId="1" fillId="0" borderId="42" xfId="1" applyNumberFormat="1" applyFont="1" applyBorder="1" applyProtection="1">
      <protection locked="0"/>
    </xf>
    <xf numFmtId="0" fontId="3" fillId="3" borderId="6" xfId="0" applyFont="1" applyFill="1" applyBorder="1" applyAlignment="1">
      <alignment horizontal="center"/>
    </xf>
    <xf numFmtId="0" fontId="0" fillId="0" borderId="6" xfId="0" applyFill="1" applyBorder="1"/>
    <xf numFmtId="0" fontId="1" fillId="0" borderId="6" xfId="1" applyFont="1" applyFill="1" applyBorder="1" applyAlignment="1" applyProtection="1">
      <alignment horizontal="center"/>
      <protection locked="0"/>
    </xf>
    <xf numFmtId="0" fontId="1" fillId="0" borderId="6" xfId="1" applyFont="1" applyFill="1" applyBorder="1" applyProtection="1">
      <protection locked="0"/>
    </xf>
    <xf numFmtId="0" fontId="11" fillId="7" borderId="6" xfId="0" applyFont="1" applyFill="1" applyBorder="1"/>
    <xf numFmtId="164" fontId="1" fillId="5" borderId="36" xfId="1" applyNumberFormat="1" applyFont="1" applyFill="1" applyBorder="1" applyAlignment="1" applyProtection="1">
      <alignment horizontal="center"/>
      <protection locked="0"/>
    </xf>
    <xf numFmtId="164" fontId="1" fillId="0" borderId="1" xfId="1" applyNumberFormat="1" applyFont="1" applyBorder="1" applyProtection="1">
      <protection locked="0"/>
    </xf>
    <xf numFmtId="164" fontId="1" fillId="0" borderId="3" xfId="1" applyNumberFormat="1" applyFont="1" applyBorder="1" applyProtection="1">
      <protection locked="0"/>
    </xf>
    <xf numFmtId="164" fontId="1" fillId="0" borderId="63" xfId="1" applyNumberFormat="1" applyFont="1" applyBorder="1" applyProtection="1">
      <protection locked="0"/>
    </xf>
    <xf numFmtId="164" fontId="1" fillId="0" borderId="64" xfId="1" applyNumberFormat="1" applyFont="1" applyBorder="1" applyProtection="1">
      <protection locked="0"/>
    </xf>
    <xf numFmtId="164" fontId="1" fillId="5" borderId="36" xfId="1" applyNumberFormat="1" applyFont="1" applyFill="1" applyBorder="1" applyProtection="1">
      <protection locked="0"/>
    </xf>
    <xf numFmtId="0" fontId="1" fillId="0" borderId="0" xfId="1" applyFont="1" applyAlignment="1" applyProtection="1">
      <alignment horizontal="center"/>
    </xf>
    <xf numFmtId="164" fontId="1" fillId="5" borderId="57" xfId="1" applyNumberFormat="1" applyFont="1" applyFill="1" applyBorder="1" applyProtection="1"/>
    <xf numFmtId="164" fontId="1" fillId="5" borderId="56" xfId="1" applyNumberFormat="1" applyFont="1" applyFill="1" applyBorder="1" applyProtection="1"/>
    <xf numFmtId="164" fontId="4" fillId="0" borderId="0" xfId="1" applyNumberFormat="1" applyFont="1" applyProtection="1"/>
    <xf numFmtId="164" fontId="1" fillId="0" borderId="0" xfId="1" applyNumberFormat="1" applyFont="1" applyProtection="1"/>
    <xf numFmtId="0" fontId="13" fillId="6" borderId="60" xfId="1" applyFont="1" applyFill="1" applyBorder="1" applyAlignment="1" applyProtection="1">
      <alignment horizontal="center"/>
    </xf>
    <xf numFmtId="0" fontId="14" fillId="6" borderId="61" xfId="1" applyFont="1" applyFill="1" applyBorder="1" applyAlignment="1" applyProtection="1">
      <alignment horizontal="center"/>
    </xf>
    <xf numFmtId="0" fontId="13" fillId="6" borderId="61" xfId="1" applyFont="1" applyFill="1" applyBorder="1" applyAlignment="1" applyProtection="1">
      <alignment horizontal="center"/>
    </xf>
    <xf numFmtId="0" fontId="14" fillId="6" borderId="62" xfId="1" applyFont="1" applyFill="1" applyBorder="1" applyAlignment="1" applyProtection="1">
      <alignment horizontal="center"/>
    </xf>
    <xf numFmtId="0" fontId="1" fillId="0" borderId="0" xfId="1" applyFont="1" applyAlignment="1" applyProtection="1">
      <alignment horizontal="left"/>
    </xf>
    <xf numFmtId="0" fontId="4" fillId="0" borderId="0" xfId="1" applyFont="1" applyAlignment="1" applyProtection="1">
      <alignment horizontal="left"/>
    </xf>
    <xf numFmtId="0" fontId="1" fillId="0" borderId="0" xfId="1" applyFont="1" applyProtection="1"/>
    <xf numFmtId="0" fontId="1" fillId="0" borderId="0" xfId="1" applyFont="1" applyBorder="1" applyAlignment="1" applyProtection="1">
      <alignment wrapText="1"/>
      <protection locked="0"/>
    </xf>
    <xf numFmtId="0" fontId="3" fillId="2" borderId="4" xfId="1" applyFont="1" applyFill="1" applyBorder="1" applyAlignment="1" applyProtection="1">
      <alignment horizontal="center" wrapText="1"/>
      <protection locked="0"/>
    </xf>
    <xf numFmtId="0" fontId="3" fillId="2" borderId="4" xfId="1" applyFont="1" applyFill="1" applyBorder="1" applyAlignment="1" applyProtection="1">
      <alignment wrapText="1"/>
      <protection locked="0"/>
    </xf>
    <xf numFmtId="164" fontId="3" fillId="2" borderId="19" xfId="1" applyNumberFormat="1" applyFont="1" applyFill="1" applyBorder="1" applyAlignment="1" applyProtection="1">
      <alignment horizontal="center" wrapText="1"/>
      <protection locked="0"/>
    </xf>
    <xf numFmtId="164" fontId="3" fillId="2" borderId="20" xfId="1" applyNumberFormat="1" applyFont="1" applyFill="1" applyBorder="1" applyAlignment="1" applyProtection="1">
      <alignment horizontal="center" wrapText="1"/>
      <protection locked="0"/>
    </xf>
    <xf numFmtId="164" fontId="3" fillId="2" borderId="21" xfId="1" applyNumberFormat="1" applyFont="1" applyFill="1" applyBorder="1" applyAlignment="1" applyProtection="1">
      <alignment horizontal="center" wrapText="1"/>
      <protection locked="0"/>
    </xf>
    <xf numFmtId="164" fontId="1" fillId="0" borderId="0" xfId="1" applyNumberFormat="1" applyFont="1" applyBorder="1" applyAlignment="1" applyProtection="1">
      <alignment wrapText="1"/>
      <protection locked="0"/>
    </xf>
    <xf numFmtId="164" fontId="3" fillId="2" borderId="41" xfId="1" applyNumberFormat="1" applyFont="1" applyFill="1" applyBorder="1" applyAlignment="1" applyProtection="1">
      <alignment horizontal="center" wrapText="1"/>
      <protection locked="0"/>
    </xf>
    <xf numFmtId="0" fontId="14" fillId="0" borderId="0" xfId="1" applyFont="1" applyAlignment="1" applyProtection="1">
      <alignment horizontal="center"/>
      <protection locked="0"/>
    </xf>
    <xf numFmtId="0" fontId="1" fillId="7" borderId="11" xfId="1" applyFont="1" applyFill="1" applyBorder="1" applyAlignment="1" applyProtection="1">
      <alignment horizontal="center"/>
      <protection locked="0"/>
    </xf>
    <xf numFmtId="0" fontId="1" fillId="7" borderId="10" xfId="1" applyFont="1" applyFill="1" applyBorder="1" applyProtection="1">
      <protection locked="0"/>
    </xf>
    <xf numFmtId="164" fontId="1" fillId="7" borderId="22" xfId="1" applyNumberFormat="1" applyFont="1" applyFill="1" applyBorder="1" applyProtection="1"/>
    <xf numFmtId="164" fontId="1" fillId="7" borderId="23" xfId="1" applyNumberFormat="1" applyFont="1" applyFill="1" applyBorder="1" applyProtection="1"/>
    <xf numFmtId="164" fontId="1" fillId="7" borderId="24" xfId="1" applyNumberFormat="1" applyFont="1" applyFill="1" applyBorder="1" applyProtection="1"/>
    <xf numFmtId="164" fontId="8" fillId="7" borderId="0" xfId="1" applyNumberFormat="1" applyFont="1" applyFill="1" applyBorder="1" applyProtection="1"/>
    <xf numFmtId="164" fontId="1" fillId="7" borderId="45" xfId="1" applyNumberFormat="1" applyFont="1" applyFill="1" applyBorder="1" applyProtection="1"/>
    <xf numFmtId="0" fontId="1" fillId="7" borderId="13" xfId="1" applyFont="1" applyFill="1" applyBorder="1" applyProtection="1">
      <protection locked="0"/>
    </xf>
    <xf numFmtId="164" fontId="1" fillId="7" borderId="25" xfId="1" applyNumberFormat="1" applyFont="1" applyFill="1" applyBorder="1" applyProtection="1"/>
    <xf numFmtId="164" fontId="1" fillId="7" borderId="26" xfId="1" applyNumberFormat="1" applyFont="1" applyFill="1" applyBorder="1" applyProtection="1"/>
    <xf numFmtId="164" fontId="1" fillId="7" borderId="27" xfId="1" applyNumberFormat="1" applyFont="1" applyFill="1" applyBorder="1" applyProtection="1"/>
    <xf numFmtId="164" fontId="1" fillId="7" borderId="46" xfId="1" applyNumberFormat="1" applyFont="1" applyFill="1" applyBorder="1" applyProtection="1"/>
    <xf numFmtId="164" fontId="1" fillId="7" borderId="28" xfId="1" applyNumberFormat="1" applyFont="1" applyFill="1" applyBorder="1" applyProtection="1"/>
    <xf numFmtId="164" fontId="1" fillId="7" borderId="29" xfId="1" applyNumberFormat="1" applyFont="1" applyFill="1" applyBorder="1" applyProtection="1"/>
    <xf numFmtId="164" fontId="1" fillId="7" borderId="44" xfId="1" applyNumberFormat="1" applyFont="1" applyFill="1" applyBorder="1" applyProtection="1"/>
    <xf numFmtId="164" fontId="1" fillId="7" borderId="30" xfId="1" applyNumberFormat="1" applyFont="1" applyFill="1" applyBorder="1" applyProtection="1"/>
    <xf numFmtId="0" fontId="1" fillId="7" borderId="17" xfId="1" applyFont="1" applyFill="1" applyBorder="1" applyAlignment="1" applyProtection="1">
      <alignment horizontal="center"/>
      <protection locked="0"/>
    </xf>
    <xf numFmtId="0" fontId="1" fillId="7" borderId="16" xfId="1" applyFont="1" applyFill="1" applyBorder="1" applyProtection="1">
      <protection locked="0"/>
    </xf>
    <xf numFmtId="164" fontId="1" fillId="7" borderId="0" xfId="1" applyNumberFormat="1" applyFont="1" applyFill="1" applyBorder="1" applyProtection="1"/>
    <xf numFmtId="164" fontId="1" fillId="7" borderId="19" xfId="1" applyNumberFormat="1" applyFont="1" applyFill="1" applyBorder="1" applyProtection="1"/>
    <xf numFmtId="0" fontId="1" fillId="7" borderId="18" xfId="1" applyFont="1" applyFill="1" applyBorder="1" applyProtection="1">
      <protection locked="0"/>
    </xf>
    <xf numFmtId="0" fontId="1" fillId="7" borderId="59" xfId="1" applyFont="1" applyFill="1" applyBorder="1" applyAlignment="1" applyProtection="1">
      <alignment horizontal="center"/>
      <protection locked="0"/>
    </xf>
    <xf numFmtId="0" fontId="1" fillId="7" borderId="47" xfId="1" applyFont="1" applyFill="1" applyBorder="1" applyProtection="1">
      <protection locked="0"/>
    </xf>
    <xf numFmtId="164" fontId="1" fillId="7" borderId="48" xfId="1" applyNumberFormat="1" applyFont="1" applyFill="1" applyBorder="1" applyProtection="1"/>
    <xf numFmtId="164" fontId="1" fillId="7" borderId="49" xfId="1" applyNumberFormat="1" applyFont="1" applyFill="1" applyBorder="1" applyProtection="1"/>
    <xf numFmtId="164" fontId="1" fillId="7" borderId="50" xfId="1" applyNumberFormat="1" applyFont="1" applyFill="1" applyBorder="1" applyProtection="1"/>
    <xf numFmtId="164" fontId="1" fillId="7" borderId="51" xfId="1" applyNumberFormat="1" applyFont="1" applyFill="1" applyBorder="1" applyProtection="1"/>
    <xf numFmtId="164" fontId="1" fillId="7" borderId="52" xfId="1" applyNumberFormat="1" applyFont="1" applyFill="1" applyBorder="1" applyProtection="1"/>
    <xf numFmtId="164" fontId="1" fillId="7" borderId="33" xfId="1" applyNumberFormat="1" applyFont="1" applyFill="1" applyBorder="1" applyProtection="1"/>
    <xf numFmtId="164" fontId="1" fillId="7" borderId="34" xfId="1" applyNumberFormat="1" applyFont="1" applyFill="1" applyBorder="1" applyProtection="1"/>
    <xf numFmtId="164" fontId="1" fillId="7" borderId="43" xfId="1" applyNumberFormat="1" applyFont="1" applyFill="1" applyBorder="1" applyProtection="1"/>
    <xf numFmtId="0" fontId="1" fillId="7" borderId="14" xfId="1" applyFont="1" applyFill="1" applyBorder="1" applyAlignment="1" applyProtection="1">
      <alignment horizontal="center"/>
      <protection locked="0"/>
    </xf>
    <xf numFmtId="9" fontId="1" fillId="7" borderId="22" xfId="3" applyFont="1" applyFill="1" applyBorder="1" applyAlignment="1" applyProtection="1">
      <alignment horizontal="center"/>
    </xf>
    <xf numFmtId="9" fontId="1" fillId="7" borderId="23" xfId="3" applyFont="1" applyFill="1" applyBorder="1" applyAlignment="1" applyProtection="1">
      <alignment horizontal="center"/>
    </xf>
    <xf numFmtId="9" fontId="1" fillId="7" borderId="24" xfId="3" applyFont="1" applyFill="1" applyBorder="1" applyAlignment="1" applyProtection="1">
      <alignment horizontal="center"/>
    </xf>
    <xf numFmtId="164" fontId="1" fillId="7" borderId="0" xfId="1" applyNumberFormat="1" applyFont="1" applyFill="1" applyBorder="1" applyAlignment="1" applyProtection="1">
      <alignment horizontal="center"/>
    </xf>
    <xf numFmtId="164" fontId="1" fillId="7" borderId="22" xfId="1" applyNumberFormat="1" applyFont="1" applyFill="1" applyBorder="1" applyAlignment="1" applyProtection="1">
      <alignment horizontal="center"/>
    </xf>
    <xf numFmtId="164" fontId="1" fillId="7" borderId="23" xfId="1" applyNumberFormat="1" applyFont="1" applyFill="1" applyBorder="1" applyAlignment="1" applyProtection="1">
      <alignment horizontal="center"/>
    </xf>
    <xf numFmtId="164" fontId="1" fillId="7" borderId="45" xfId="1" applyNumberFormat="1" applyFont="1" applyFill="1" applyBorder="1" applyAlignment="1" applyProtection="1">
      <alignment horizontal="center"/>
    </xf>
    <xf numFmtId="0" fontId="1" fillId="7" borderId="6" xfId="1" applyFont="1" applyFill="1" applyBorder="1" applyAlignment="1" applyProtection="1">
      <alignment horizontal="center"/>
      <protection locked="0"/>
    </xf>
    <xf numFmtId="0" fontId="1" fillId="7" borderId="6" xfId="1" applyFont="1" applyFill="1" applyBorder="1" applyProtection="1">
      <protection locked="0"/>
    </xf>
    <xf numFmtId="0" fontId="0" fillId="7" borderId="6" xfId="0" applyFill="1" applyBorder="1"/>
    <xf numFmtId="0" fontId="0" fillId="0" borderId="0" xfId="0" applyFont="1" applyAlignment="1">
      <alignment horizontal="left"/>
    </xf>
    <xf numFmtId="0" fontId="11" fillId="0" borderId="0" xfId="0" applyFont="1" applyAlignment="1">
      <alignment horizontal="left"/>
    </xf>
    <xf numFmtId="0" fontId="2" fillId="7" borderId="10" xfId="1" applyFont="1" applyFill="1" applyBorder="1" applyProtection="1">
      <protection locked="0"/>
    </xf>
    <xf numFmtId="0" fontId="2" fillId="7" borderId="13" xfId="1" applyFont="1" applyFill="1" applyBorder="1" applyProtection="1">
      <protection locked="0"/>
    </xf>
    <xf numFmtId="164" fontId="2" fillId="6" borderId="6" xfId="1" applyNumberFormat="1" applyFont="1" applyFill="1" applyBorder="1" applyProtection="1">
      <protection locked="0"/>
    </xf>
    <xf numFmtId="164" fontId="1" fillId="6" borderId="0" xfId="1" applyNumberFormat="1" applyFont="1" applyFill="1" applyProtection="1">
      <protection locked="0"/>
    </xf>
    <xf numFmtId="164" fontId="1" fillId="6" borderId="36" xfId="1" applyNumberFormat="1" applyFont="1" applyFill="1" applyBorder="1" applyProtection="1">
      <protection locked="0"/>
    </xf>
    <xf numFmtId="164" fontId="1" fillId="6" borderId="0" xfId="1" applyNumberFormat="1" applyFont="1" applyFill="1" applyBorder="1" applyProtection="1">
      <protection locked="0"/>
    </xf>
    <xf numFmtId="164" fontId="1" fillId="6" borderId="0" xfId="1" applyNumberFormat="1" applyFont="1" applyFill="1" applyBorder="1" applyAlignment="1" applyProtection="1">
      <alignment wrapText="1"/>
      <protection locked="0"/>
    </xf>
    <xf numFmtId="164" fontId="1" fillId="6" borderId="0" xfId="1" applyNumberFormat="1" applyFont="1" applyFill="1" applyBorder="1" applyProtection="1"/>
    <xf numFmtId="164" fontId="8" fillId="6" borderId="0" xfId="1" applyNumberFormat="1" applyFont="1" applyFill="1" applyBorder="1" applyProtection="1"/>
    <xf numFmtId="164" fontId="1" fillId="6" borderId="0" xfId="1" applyNumberFormat="1" applyFont="1" applyFill="1" applyBorder="1" applyAlignment="1" applyProtection="1">
      <alignment horizontal="center"/>
    </xf>
    <xf numFmtId="164" fontId="8" fillId="6" borderId="0" xfId="1" applyNumberFormat="1" applyFont="1" applyFill="1" applyBorder="1" applyProtection="1">
      <protection locked="0"/>
    </xf>
    <xf numFmtId="164" fontId="1" fillId="6" borderId="51" xfId="1" applyNumberFormat="1" applyFont="1" applyFill="1" applyBorder="1" applyProtection="1"/>
    <xf numFmtId="164" fontId="1" fillId="0" borderId="0" xfId="1" applyNumberFormat="1" applyFont="1" applyFill="1" applyProtection="1">
      <protection locked="0"/>
    </xf>
    <xf numFmtId="164" fontId="1" fillId="0" borderId="36" xfId="1" applyNumberFormat="1" applyFont="1" applyFill="1" applyBorder="1" applyProtection="1">
      <protection locked="0"/>
    </xf>
    <xf numFmtId="164" fontId="1" fillId="0" borderId="0" xfId="1" applyNumberFormat="1" applyFont="1" applyFill="1" applyBorder="1" applyAlignment="1" applyProtection="1">
      <alignment wrapText="1"/>
      <protection locked="0"/>
    </xf>
    <xf numFmtId="164" fontId="1" fillId="6" borderId="0" xfId="1" applyNumberFormat="1" applyFont="1" applyFill="1" applyAlignment="1" applyProtection="1">
      <protection locked="0"/>
    </xf>
    <xf numFmtId="0" fontId="2" fillId="0" borderId="0" xfId="1" applyFont="1" applyBorder="1" applyAlignment="1" applyProtection="1"/>
    <xf numFmtId="0" fontId="1" fillId="0" borderId="0" xfId="1" applyFont="1" applyBorder="1" applyAlignment="1" applyProtection="1">
      <alignment horizontal="center"/>
    </xf>
    <xf numFmtId="0" fontId="3" fillId="3" borderId="7" xfId="0" applyFont="1" applyFill="1" applyBorder="1" applyProtection="1"/>
    <xf numFmtId="0" fontId="1" fillId="0" borderId="0" xfId="1" applyFont="1" applyBorder="1" applyProtection="1"/>
    <xf numFmtId="164" fontId="1" fillId="0" borderId="0" xfId="1" applyNumberFormat="1" applyFont="1" applyFill="1" applyProtection="1"/>
    <xf numFmtId="164" fontId="1" fillId="0" borderId="0" xfId="1" applyNumberFormat="1" applyFont="1" applyAlignment="1" applyProtection="1">
      <alignment horizontal="center"/>
    </xf>
    <xf numFmtId="0" fontId="2" fillId="0" borderId="0" xfId="1" applyFont="1" applyBorder="1" applyProtection="1"/>
    <xf numFmtId="0" fontId="3" fillId="2" borderId="0" xfId="1" applyFont="1" applyFill="1" applyBorder="1" applyProtection="1"/>
    <xf numFmtId="164" fontId="3" fillId="2" borderId="0" xfId="1" applyNumberFormat="1" applyFont="1" applyFill="1" applyBorder="1" applyAlignment="1" applyProtection="1">
      <alignment horizontal="center"/>
    </xf>
    <xf numFmtId="0" fontId="10" fillId="0" borderId="0" xfId="0" applyFont="1" applyBorder="1" applyProtection="1"/>
    <xf numFmtId="0" fontId="3" fillId="5" borderId="74" xfId="0" applyFont="1" applyFill="1" applyBorder="1" applyProtection="1"/>
    <xf numFmtId="164" fontId="4" fillId="5" borderId="76" xfId="0" applyNumberFormat="1" applyFont="1" applyFill="1" applyBorder="1" applyProtection="1"/>
    <xf numFmtId="164" fontId="4" fillId="5" borderId="75" xfId="0" applyNumberFormat="1" applyFont="1" applyFill="1" applyBorder="1" applyProtection="1"/>
    <xf numFmtId="164" fontId="4" fillId="5" borderId="77" xfId="0" applyNumberFormat="1" applyFont="1" applyFill="1" applyBorder="1" applyProtection="1"/>
    <xf numFmtId="0" fontId="10" fillId="0" borderId="0" xfId="0" applyFont="1" applyProtection="1"/>
    <xf numFmtId="0" fontId="10" fillId="7" borderId="78" xfId="0" applyFont="1" applyFill="1" applyBorder="1" applyProtection="1"/>
    <xf numFmtId="164" fontId="10" fillId="7" borderId="25" xfId="0" applyNumberFormat="1" applyFont="1" applyFill="1" applyBorder="1" applyProtection="1"/>
    <xf numFmtId="164" fontId="10" fillId="7" borderId="68" xfId="0" applyNumberFormat="1" applyFont="1" applyFill="1" applyBorder="1" applyProtection="1"/>
    <xf numFmtId="0" fontId="1" fillId="7" borderId="85" xfId="1" applyFont="1" applyFill="1" applyBorder="1" applyAlignment="1" applyProtection="1">
      <alignment horizontal="center"/>
    </xf>
    <xf numFmtId="44" fontId="1" fillId="7" borderId="85" xfId="4" applyFont="1" applyFill="1" applyBorder="1" applyAlignment="1" applyProtection="1">
      <alignment horizontal="center"/>
    </xf>
    <xf numFmtId="0" fontId="10" fillId="7" borderId="79" xfId="0" applyFont="1" applyFill="1" applyBorder="1" applyProtection="1"/>
    <xf numFmtId="164" fontId="10" fillId="7" borderId="31" xfId="0" applyNumberFormat="1" applyFont="1" applyFill="1" applyBorder="1" applyProtection="1"/>
    <xf numFmtId="164" fontId="10" fillId="7" borderId="80" xfId="0" applyNumberFormat="1" applyFont="1" applyFill="1" applyBorder="1" applyProtection="1"/>
    <xf numFmtId="44" fontId="3" fillId="5" borderId="12" xfId="4" applyFont="1" applyFill="1" applyBorder="1" applyAlignment="1" applyProtection="1">
      <alignment horizontal="center"/>
    </xf>
    <xf numFmtId="0" fontId="3" fillId="5" borderId="12" xfId="0" applyFont="1" applyFill="1" applyBorder="1" applyAlignment="1" applyProtection="1">
      <alignment horizontal="center"/>
    </xf>
    <xf numFmtId="0" fontId="10" fillId="0" borderId="40" xfId="0" applyFont="1" applyBorder="1" applyProtection="1"/>
    <xf numFmtId="164" fontId="10" fillId="0" borderId="0" xfId="0" applyNumberFormat="1" applyFont="1" applyBorder="1" applyProtection="1"/>
    <xf numFmtId="164" fontId="10" fillId="0" borderId="42" xfId="0" applyNumberFormat="1" applyFont="1" applyBorder="1" applyProtection="1"/>
    <xf numFmtId="0" fontId="10" fillId="0" borderId="15" xfId="0" applyFont="1" applyBorder="1" applyAlignment="1" applyProtection="1">
      <alignment horizontal="center"/>
    </xf>
    <xf numFmtId="0" fontId="1" fillId="7" borderId="81" xfId="1" applyFont="1" applyFill="1" applyBorder="1" applyProtection="1"/>
    <xf numFmtId="164" fontId="10" fillId="7" borderId="33" xfId="0" applyNumberFormat="1" applyFont="1" applyFill="1" applyBorder="1" applyProtection="1"/>
    <xf numFmtId="164" fontId="10" fillId="7" borderId="82" xfId="0" applyNumberFormat="1" applyFont="1" applyFill="1" applyBorder="1" applyProtection="1"/>
    <xf numFmtId="0" fontId="3" fillId="5" borderId="88" xfId="0" applyFont="1" applyFill="1" applyBorder="1" applyAlignment="1" applyProtection="1">
      <alignment horizontal="center"/>
    </xf>
    <xf numFmtId="0" fontId="1" fillId="7" borderId="78" xfId="1" applyFont="1" applyFill="1" applyBorder="1" applyProtection="1"/>
    <xf numFmtId="0" fontId="3" fillId="5" borderId="83" xfId="1" applyFont="1" applyFill="1" applyBorder="1" applyProtection="1"/>
    <xf numFmtId="164" fontId="3" fillId="5" borderId="48" xfId="0" applyNumberFormat="1" applyFont="1" applyFill="1" applyBorder="1" applyProtection="1"/>
    <xf numFmtId="164" fontId="3" fillId="5" borderId="49" xfId="0" applyNumberFormat="1" applyFont="1" applyFill="1" applyBorder="1" applyProtection="1"/>
    <xf numFmtId="164" fontId="3" fillId="5" borderId="52" xfId="0" applyNumberFormat="1" applyFont="1" applyFill="1" applyBorder="1" applyProtection="1"/>
    <xf numFmtId="164" fontId="10" fillId="0" borderId="0" xfId="0" applyNumberFormat="1" applyFont="1" applyProtection="1"/>
    <xf numFmtId="0" fontId="10" fillId="0" borderId="0" xfId="0" applyFont="1" applyFill="1" applyProtection="1"/>
    <xf numFmtId="0" fontId="10" fillId="0" borderId="0" xfId="0" applyFont="1" applyAlignment="1" applyProtection="1">
      <alignment horizontal="center"/>
    </xf>
    <xf numFmtId="0" fontId="2" fillId="0" borderId="0" xfId="1" applyFont="1" applyBorder="1" applyAlignment="1" applyProtection="1">
      <protection locked="0"/>
    </xf>
    <xf numFmtId="0" fontId="1" fillId="0" borderId="0" xfId="1" applyFont="1" applyBorder="1" applyAlignment="1" applyProtection="1">
      <alignment horizontal="center"/>
      <protection locked="0"/>
    </xf>
    <xf numFmtId="0" fontId="3" fillId="3" borderId="7" xfId="0" applyFont="1" applyFill="1" applyBorder="1" applyProtection="1">
      <protection locked="0"/>
    </xf>
    <xf numFmtId="0" fontId="2" fillId="0" borderId="0" xfId="1" applyFont="1" applyBorder="1" applyProtection="1">
      <protection locked="0"/>
    </xf>
    <xf numFmtId="0" fontId="3" fillId="2" borderId="35" xfId="1" applyFont="1" applyFill="1" applyBorder="1" applyProtection="1">
      <protection locked="0"/>
    </xf>
    <xf numFmtId="0" fontId="3" fillId="2" borderId="53" xfId="1" applyFont="1" applyFill="1" applyBorder="1" applyAlignment="1" applyProtection="1">
      <alignment wrapText="1"/>
      <protection locked="0"/>
    </xf>
    <xf numFmtId="0" fontId="3" fillId="2" borderId="36" xfId="1" applyFont="1" applyFill="1" applyBorder="1" applyProtection="1">
      <protection locked="0"/>
    </xf>
    <xf numFmtId="0" fontId="1" fillId="0" borderId="36" xfId="1" applyFont="1" applyBorder="1" applyProtection="1">
      <protection locked="0"/>
    </xf>
    <xf numFmtId="164" fontId="3" fillId="2" borderId="65" xfId="1" applyNumberFormat="1" applyFont="1" applyFill="1" applyBorder="1" applyAlignment="1" applyProtection="1">
      <alignment horizontal="center"/>
      <protection locked="0"/>
    </xf>
    <xf numFmtId="0" fontId="3" fillId="2" borderId="40" xfId="1" applyFont="1" applyFill="1" applyBorder="1" applyProtection="1">
      <protection locked="0"/>
    </xf>
    <xf numFmtId="0" fontId="3" fillId="2" borderId="0" xfId="1" applyFont="1" applyFill="1" applyBorder="1" applyProtection="1">
      <protection locked="0"/>
    </xf>
    <xf numFmtId="164" fontId="3" fillId="2" borderId="66" xfId="1" applyNumberFormat="1" applyFont="1" applyFill="1" applyBorder="1" applyAlignment="1" applyProtection="1">
      <alignment horizontal="center"/>
      <protection locked="0"/>
    </xf>
    <xf numFmtId="0" fontId="1" fillId="0" borderId="40" xfId="1" applyFont="1" applyBorder="1" applyProtection="1">
      <protection locked="0"/>
    </xf>
    <xf numFmtId="0" fontId="1" fillId="0" borderId="4" xfId="1" applyFont="1" applyBorder="1" applyAlignment="1" applyProtection="1">
      <alignment wrapText="1"/>
      <protection locked="0"/>
    </xf>
    <xf numFmtId="164" fontId="1" fillId="0" borderId="19" xfId="1" applyNumberFormat="1" applyFont="1" applyBorder="1" applyAlignment="1" applyProtection="1">
      <alignment horizontal="center"/>
      <protection locked="0"/>
    </xf>
    <xf numFmtId="164" fontId="1" fillId="0" borderId="20" xfId="1" applyNumberFormat="1" applyFont="1" applyBorder="1" applyAlignment="1" applyProtection="1">
      <alignment horizontal="center"/>
      <protection locked="0"/>
    </xf>
    <xf numFmtId="164" fontId="1" fillId="0" borderId="21" xfId="1" applyNumberFormat="1" applyFont="1" applyBorder="1" applyAlignment="1" applyProtection="1">
      <alignment horizontal="center"/>
      <protection locked="0"/>
    </xf>
    <xf numFmtId="164" fontId="1" fillId="0" borderId="20" xfId="1" applyNumberFormat="1" applyFont="1" applyBorder="1" applyProtection="1">
      <protection locked="0"/>
    </xf>
    <xf numFmtId="164" fontId="1" fillId="0" borderId="21" xfId="1" applyNumberFormat="1" applyFont="1" applyBorder="1" applyProtection="1">
      <protection locked="0"/>
    </xf>
    <xf numFmtId="164" fontId="1" fillId="0" borderId="66" xfId="1" applyNumberFormat="1" applyFont="1" applyBorder="1" applyAlignment="1" applyProtection="1">
      <alignment horizontal="center"/>
      <protection locked="0"/>
    </xf>
    <xf numFmtId="164" fontId="3" fillId="2" borderId="4" xfId="1" applyNumberFormat="1" applyFont="1" applyFill="1" applyBorder="1" applyProtection="1">
      <protection locked="0"/>
    </xf>
    <xf numFmtId="164" fontId="3" fillId="2" borderId="0" xfId="1" applyNumberFormat="1" applyFont="1" applyFill="1" applyBorder="1" applyProtection="1">
      <protection locked="0"/>
    </xf>
    <xf numFmtId="164" fontId="3" fillId="2" borderId="5" xfId="1" applyNumberFormat="1" applyFont="1" applyFill="1" applyBorder="1" applyProtection="1">
      <protection locked="0"/>
    </xf>
    <xf numFmtId="164" fontId="3" fillId="2" borderId="66" xfId="1" applyNumberFormat="1" applyFont="1" applyFill="1" applyBorder="1" applyProtection="1">
      <protection locked="0"/>
    </xf>
    <xf numFmtId="0" fontId="1" fillId="0" borderId="9" xfId="1" applyFont="1" applyBorder="1" applyAlignment="1" applyProtection="1">
      <alignment wrapText="1"/>
      <protection locked="0"/>
    </xf>
    <xf numFmtId="164" fontId="1" fillId="0" borderId="67" xfId="1" applyNumberFormat="1" applyFont="1" applyBorder="1" applyProtection="1">
      <protection locked="0"/>
    </xf>
    <xf numFmtId="0" fontId="1" fillId="0" borderId="12" xfId="1" applyFont="1" applyBorder="1" applyAlignment="1" applyProtection="1">
      <alignment wrapText="1"/>
      <protection locked="0"/>
    </xf>
    <xf numFmtId="164" fontId="1" fillId="0" borderId="68" xfId="1" applyNumberFormat="1" applyFont="1" applyBorder="1" applyProtection="1">
      <protection locked="0"/>
    </xf>
    <xf numFmtId="0" fontId="3" fillId="5" borderId="12" xfId="1" applyFont="1" applyFill="1" applyBorder="1" applyAlignment="1" applyProtection="1">
      <alignment wrapText="1"/>
      <protection locked="0"/>
    </xf>
    <xf numFmtId="0" fontId="3" fillId="5" borderId="13" xfId="1" applyFont="1" applyFill="1" applyBorder="1" applyProtection="1">
      <protection locked="0"/>
    </xf>
    <xf numFmtId="164" fontId="3" fillId="5" borderId="25" xfId="1" applyNumberFormat="1" applyFont="1" applyFill="1" applyBorder="1" applyProtection="1">
      <protection locked="0"/>
    </xf>
    <xf numFmtId="164" fontId="3" fillId="5" borderId="68" xfId="1" applyNumberFormat="1" applyFont="1" applyFill="1" applyBorder="1" applyProtection="1">
      <protection locked="0"/>
    </xf>
    <xf numFmtId="0" fontId="1" fillId="0" borderId="15" xfId="1" applyFont="1" applyBorder="1" applyAlignment="1" applyProtection="1">
      <alignment wrapText="1"/>
      <protection locked="0"/>
    </xf>
    <xf numFmtId="164" fontId="1" fillId="0" borderId="69" xfId="1" applyNumberFormat="1" applyFont="1" applyBorder="1" applyProtection="1">
      <protection locked="0"/>
    </xf>
    <xf numFmtId="0" fontId="0" fillId="0" borderId="0" xfId="0" applyBorder="1" applyProtection="1">
      <protection locked="0"/>
    </xf>
    <xf numFmtId="0" fontId="0" fillId="0" borderId="0" xfId="0" applyBorder="1" applyAlignment="1" applyProtection="1">
      <alignment wrapText="1"/>
      <protection locked="0"/>
    </xf>
    <xf numFmtId="0" fontId="0" fillId="0" borderId="42" xfId="0" applyBorder="1" applyProtection="1">
      <protection locked="0"/>
    </xf>
    <xf numFmtId="0" fontId="0" fillId="0" borderId="0" xfId="0" applyProtection="1">
      <protection locked="0"/>
    </xf>
    <xf numFmtId="164" fontId="3" fillId="5" borderId="72" xfId="1" applyNumberFormat="1" applyFont="1" applyFill="1" applyBorder="1" applyProtection="1">
      <protection locked="0"/>
    </xf>
    <xf numFmtId="0" fontId="3" fillId="2" borderId="4" xfId="1" applyFont="1" applyFill="1" applyBorder="1" applyProtection="1"/>
    <xf numFmtId="0" fontId="1" fillId="0" borderId="9" xfId="1" applyFont="1" applyBorder="1" applyProtection="1"/>
    <xf numFmtId="0" fontId="1" fillId="0" borderId="12" xfId="1" applyFont="1" applyBorder="1" applyProtection="1"/>
    <xf numFmtId="0" fontId="3" fillId="5" borderId="12" xfId="1" applyFont="1" applyFill="1" applyBorder="1" applyProtection="1"/>
    <xf numFmtId="0" fontId="1" fillId="0" borderId="15" xfId="1" applyFont="1" applyBorder="1" applyProtection="1"/>
    <xf numFmtId="0" fontId="0" fillId="0" borderId="0" xfId="0" applyBorder="1" applyProtection="1"/>
    <xf numFmtId="0" fontId="3" fillId="5" borderId="71" xfId="1" applyFont="1" applyFill="1" applyBorder="1" applyProtection="1"/>
    <xf numFmtId="0" fontId="3" fillId="5" borderId="71" xfId="1" applyFont="1" applyFill="1" applyBorder="1" applyAlignment="1" applyProtection="1">
      <alignment wrapText="1"/>
    </xf>
    <xf numFmtId="0" fontId="3" fillId="5" borderId="47" xfId="1" applyFont="1" applyFill="1" applyBorder="1" applyProtection="1"/>
    <xf numFmtId="164" fontId="3" fillId="5" borderId="48" xfId="1" applyNumberFormat="1" applyFont="1" applyFill="1" applyBorder="1" applyProtection="1"/>
    <xf numFmtId="164" fontId="3" fillId="5" borderId="25" xfId="1" applyNumberFormat="1" applyFont="1" applyFill="1" applyBorder="1" applyProtection="1"/>
    <xf numFmtId="164" fontId="3" fillId="5" borderId="26" xfId="1" applyNumberFormat="1" applyFont="1" applyFill="1" applyBorder="1" applyProtection="1"/>
    <xf numFmtId="164" fontId="3" fillId="5" borderId="27" xfId="1" applyNumberFormat="1" applyFont="1" applyFill="1" applyBorder="1" applyProtection="1"/>
    <xf numFmtId="164" fontId="3" fillId="2" borderId="4" xfId="1" applyNumberFormat="1" applyFont="1" applyFill="1" applyBorder="1" applyProtection="1"/>
    <xf numFmtId="164" fontId="3" fillId="2" borderId="0" xfId="1" applyNumberFormat="1" applyFont="1" applyFill="1" applyBorder="1" applyProtection="1"/>
    <xf numFmtId="164" fontId="3" fillId="2" borderId="5" xfId="1" applyNumberFormat="1" applyFont="1" applyFill="1" applyBorder="1" applyProtection="1"/>
    <xf numFmtId="0" fontId="3" fillId="5" borderId="89" xfId="0" applyFont="1" applyFill="1" applyBorder="1" applyProtection="1"/>
    <xf numFmtId="0" fontId="3" fillId="5" borderId="90" xfId="0" applyFont="1" applyFill="1" applyBorder="1" applyAlignment="1" applyProtection="1">
      <alignment horizontal="center"/>
    </xf>
    <xf numFmtId="0" fontId="3" fillId="5" borderId="91" xfId="0" applyFont="1" applyFill="1" applyBorder="1" applyAlignment="1" applyProtection="1">
      <alignment horizontal="center"/>
    </xf>
    <xf numFmtId="0" fontId="3" fillId="5" borderId="92" xfId="0" applyFont="1" applyFill="1" applyBorder="1" applyAlignment="1" applyProtection="1">
      <alignment horizontal="center"/>
    </xf>
    <xf numFmtId="0" fontId="1" fillId="7" borderId="93" xfId="1" applyFont="1" applyFill="1" applyBorder="1" applyProtection="1"/>
    <xf numFmtId="44" fontId="1" fillId="7" borderId="67" xfId="4" applyFont="1" applyFill="1" applyBorder="1" applyAlignment="1" applyProtection="1">
      <alignment horizontal="center"/>
    </xf>
    <xf numFmtId="0" fontId="3" fillId="5" borderId="83" xfId="0" applyFont="1" applyFill="1" applyBorder="1" applyProtection="1"/>
    <xf numFmtId="44" fontId="3" fillId="5" borderId="71" xfId="4" applyFont="1" applyFill="1" applyBorder="1" applyAlignment="1" applyProtection="1">
      <alignment horizontal="center"/>
    </xf>
    <xf numFmtId="0" fontId="3" fillId="5" borderId="71" xfId="0" applyFont="1" applyFill="1" applyBorder="1" applyAlignment="1" applyProtection="1">
      <alignment horizontal="center"/>
    </xf>
    <xf numFmtId="44" fontId="3" fillId="5" borderId="72" xfId="4" applyFont="1" applyFill="1" applyBorder="1" applyAlignment="1" applyProtection="1">
      <alignment horizontal="center"/>
    </xf>
    <xf numFmtId="0" fontId="3" fillId="2" borderId="35" xfId="1" applyFont="1" applyFill="1" applyBorder="1" applyProtection="1"/>
    <xf numFmtId="0" fontId="3" fillId="5" borderId="78" xfId="0" applyFont="1" applyFill="1" applyBorder="1" applyProtection="1"/>
    <xf numFmtId="44" fontId="3" fillId="5" borderId="68" xfId="4" applyFont="1" applyFill="1" applyBorder="1" applyAlignment="1" applyProtection="1">
      <alignment horizontal="center"/>
    </xf>
    <xf numFmtId="0" fontId="10" fillId="0" borderId="98" xfId="0" applyFont="1" applyBorder="1" applyProtection="1"/>
    <xf numFmtId="0" fontId="10" fillId="0" borderId="69" xfId="0" applyFont="1" applyBorder="1" applyAlignment="1" applyProtection="1">
      <alignment horizontal="center"/>
    </xf>
    <xf numFmtId="0" fontId="3" fillId="5" borderId="99" xfId="0" applyFont="1" applyFill="1" applyBorder="1" applyProtection="1"/>
    <xf numFmtId="0" fontId="3" fillId="5" borderId="100" xfId="0" applyFont="1" applyFill="1" applyBorder="1" applyAlignment="1" applyProtection="1">
      <alignment horizontal="center"/>
    </xf>
    <xf numFmtId="0" fontId="3" fillId="5" borderId="101" xfId="0" applyFont="1" applyFill="1" applyBorder="1" applyProtection="1"/>
    <xf numFmtId="0" fontId="10" fillId="5" borderId="102" xfId="0" applyFont="1" applyFill="1" applyBorder="1" applyAlignment="1" applyProtection="1">
      <alignment horizontal="center"/>
    </xf>
    <xf numFmtId="0" fontId="10" fillId="5" borderId="103" xfId="0" applyFont="1" applyFill="1" applyBorder="1" applyAlignment="1" applyProtection="1">
      <alignment horizontal="center"/>
    </xf>
    <xf numFmtId="0" fontId="10" fillId="5" borderId="104" xfId="0" applyFont="1" applyFill="1" applyBorder="1" applyAlignment="1" applyProtection="1">
      <alignment horizontal="center"/>
    </xf>
    <xf numFmtId="0" fontId="10" fillId="0" borderId="70" xfId="0" applyFont="1" applyBorder="1" applyProtection="1"/>
    <xf numFmtId="0" fontId="3" fillId="2" borderId="105" xfId="0" applyFont="1" applyFill="1" applyBorder="1" applyAlignment="1" applyProtection="1">
      <alignment horizontal="center"/>
    </xf>
    <xf numFmtId="0" fontId="3" fillId="2" borderId="106" xfId="0" applyFont="1" applyFill="1" applyBorder="1" applyAlignment="1" applyProtection="1">
      <alignment horizontal="center"/>
    </xf>
    <xf numFmtId="0" fontId="10" fillId="4" borderId="6" xfId="0" applyFont="1" applyFill="1" applyBorder="1" applyAlignment="1" applyProtection="1">
      <alignment horizontal="center"/>
      <protection locked="0"/>
    </xf>
    <xf numFmtId="165" fontId="10" fillId="4" borderId="6" xfId="0" applyNumberFormat="1" applyFont="1" applyFill="1" applyBorder="1" applyAlignment="1" applyProtection="1">
      <alignment horizontal="center"/>
      <protection locked="0"/>
    </xf>
    <xf numFmtId="0" fontId="1" fillId="7" borderId="5" xfId="1" applyFont="1" applyFill="1" applyBorder="1" applyAlignment="1" applyProtection="1">
      <alignment horizontal="center"/>
      <protection locked="0"/>
    </xf>
    <xf numFmtId="164" fontId="1" fillId="7" borderId="4" xfId="1" applyNumberFormat="1" applyFont="1" applyFill="1" applyBorder="1" applyProtection="1"/>
    <xf numFmtId="164" fontId="1" fillId="7" borderId="42" xfId="1" applyNumberFormat="1" applyFont="1" applyFill="1" applyBorder="1" applyProtection="1"/>
    <xf numFmtId="0" fontId="1" fillId="6" borderId="11" xfId="1" applyFont="1" applyFill="1" applyBorder="1" applyAlignment="1" applyProtection="1">
      <alignment horizontal="center"/>
      <protection locked="0"/>
    </xf>
    <xf numFmtId="164" fontId="1" fillId="7" borderId="107" xfId="1" applyNumberFormat="1" applyFont="1" applyFill="1" applyBorder="1" applyProtection="1"/>
    <xf numFmtId="164" fontId="1" fillId="7" borderId="108" xfId="1" applyNumberFormat="1" applyFont="1" applyFill="1" applyBorder="1" applyProtection="1"/>
    <xf numFmtId="164" fontId="1" fillId="7" borderId="16" xfId="1" applyNumberFormat="1" applyFont="1" applyFill="1" applyBorder="1" applyProtection="1"/>
    <xf numFmtId="164" fontId="1" fillId="7" borderId="109" xfId="1" applyNumberFormat="1" applyFont="1" applyFill="1" applyBorder="1" applyProtection="1"/>
    <xf numFmtId="164" fontId="1" fillId="0" borderId="111" xfId="1" applyNumberFormat="1" applyFont="1" applyBorder="1" applyProtection="1">
      <protection locked="0"/>
    </xf>
    <xf numFmtId="164" fontId="3" fillId="5" borderId="111" xfId="1" applyNumberFormat="1" applyFont="1" applyFill="1" applyBorder="1" applyProtection="1"/>
    <xf numFmtId="164" fontId="1" fillId="7" borderId="113" xfId="1" applyNumberFormat="1" applyFont="1" applyFill="1" applyBorder="1" applyProtection="1"/>
    <xf numFmtId="164" fontId="1" fillId="7" borderId="112" xfId="1" applyNumberFormat="1" applyFont="1" applyFill="1" applyBorder="1" applyProtection="1"/>
    <xf numFmtId="0" fontId="19" fillId="0" borderId="0" xfId="1" applyFont="1" applyProtection="1">
      <protection locked="0"/>
    </xf>
    <xf numFmtId="0" fontId="19" fillId="0" borderId="0" xfId="1" applyFont="1" applyAlignment="1" applyProtection="1">
      <alignment horizontal="left"/>
      <protection locked="0"/>
    </xf>
    <xf numFmtId="0" fontId="19" fillId="0" borderId="0" xfId="1" applyFont="1" applyAlignment="1" applyProtection="1">
      <alignment horizontal="left"/>
    </xf>
    <xf numFmtId="0" fontId="4" fillId="0" borderId="0" xfId="1" applyFont="1" applyProtection="1">
      <protection locked="0"/>
    </xf>
    <xf numFmtId="0" fontId="4" fillId="0" borderId="0" xfId="1" applyFont="1" applyAlignment="1" applyProtection="1">
      <alignment horizontal="left"/>
      <protection locked="0"/>
    </xf>
    <xf numFmtId="164" fontId="3" fillId="2" borderId="115" xfId="1" applyNumberFormat="1" applyFont="1" applyFill="1" applyBorder="1" applyAlignment="1" applyProtection="1">
      <alignment horizontal="center"/>
      <protection locked="0"/>
    </xf>
    <xf numFmtId="164" fontId="3" fillId="2" borderId="115" xfId="1" applyNumberFormat="1" applyFont="1" applyFill="1" applyBorder="1" applyAlignment="1" applyProtection="1">
      <alignment horizontal="center" wrapText="1"/>
      <protection locked="0"/>
    </xf>
    <xf numFmtId="164" fontId="3" fillId="5" borderId="115" xfId="1" applyNumberFormat="1" applyFont="1" applyFill="1" applyBorder="1" applyProtection="1"/>
    <xf numFmtId="164" fontId="1" fillId="7" borderId="116" xfId="1" applyNumberFormat="1" applyFont="1" applyFill="1" applyBorder="1" applyProtection="1"/>
    <xf numFmtId="164" fontId="1" fillId="7" borderId="117" xfId="1" applyNumberFormat="1" applyFont="1" applyFill="1" applyBorder="1" applyProtection="1"/>
    <xf numFmtId="9" fontId="1" fillId="7" borderId="113" xfId="3" applyFont="1" applyFill="1" applyBorder="1" applyAlignment="1" applyProtection="1">
      <alignment horizontal="center"/>
    </xf>
    <xf numFmtId="164" fontId="1" fillId="0" borderId="113" xfId="1" applyNumberFormat="1" applyFont="1" applyBorder="1" applyProtection="1">
      <protection locked="0"/>
    </xf>
    <xf numFmtId="164" fontId="1" fillId="0" borderId="116" xfId="1" applyNumberFormat="1" applyFont="1" applyBorder="1" applyProtection="1">
      <protection locked="0"/>
    </xf>
    <xf numFmtId="164" fontId="1" fillId="0" borderId="117" xfId="1" applyNumberFormat="1" applyFont="1" applyBorder="1" applyProtection="1">
      <protection locked="0"/>
    </xf>
    <xf numFmtId="164" fontId="1" fillId="0" borderId="118" xfId="1" applyNumberFormat="1" applyFont="1" applyBorder="1" applyProtection="1">
      <protection locked="0"/>
    </xf>
    <xf numFmtId="9" fontId="1" fillId="0" borderId="113" xfId="3" applyFont="1" applyBorder="1" applyProtection="1">
      <protection locked="0"/>
    </xf>
    <xf numFmtId="164" fontId="1" fillId="7" borderId="119" xfId="1" applyNumberFormat="1" applyFont="1" applyFill="1" applyBorder="1" applyProtection="1"/>
    <xf numFmtId="164" fontId="1" fillId="5" borderId="120" xfId="1" applyNumberFormat="1" applyFont="1" applyFill="1" applyBorder="1" applyAlignment="1" applyProtection="1">
      <alignment horizontal="center"/>
      <protection locked="0"/>
    </xf>
    <xf numFmtId="164" fontId="1" fillId="5" borderId="121" xfId="1" applyNumberFormat="1" applyFont="1" applyFill="1" applyBorder="1" applyAlignment="1" applyProtection="1">
      <alignment horizontal="center"/>
      <protection locked="0"/>
    </xf>
    <xf numFmtId="164" fontId="1" fillId="7" borderId="15" xfId="1" applyNumberFormat="1" applyFont="1" applyFill="1" applyBorder="1" applyProtection="1"/>
    <xf numFmtId="164" fontId="1" fillId="7" borderId="17" xfId="1" applyNumberFormat="1" applyFont="1" applyFill="1" applyBorder="1" applyProtection="1"/>
    <xf numFmtId="164" fontId="1" fillId="5" borderId="53" xfId="1" applyNumberFormat="1" applyFont="1" applyFill="1" applyBorder="1" applyAlignment="1" applyProtection="1">
      <alignment horizontal="center"/>
      <protection locked="0"/>
    </xf>
    <xf numFmtId="164" fontId="1" fillId="0" borderId="122" xfId="1" applyNumberFormat="1" applyFont="1" applyBorder="1" applyProtection="1">
      <protection locked="0"/>
    </xf>
    <xf numFmtId="164" fontId="1" fillId="0" borderId="123" xfId="1" applyNumberFormat="1" applyFont="1" applyBorder="1" applyProtection="1">
      <protection locked="0"/>
    </xf>
    <xf numFmtId="164" fontId="3" fillId="2" borderId="125" xfId="1" applyNumberFormat="1" applyFont="1" applyFill="1" applyBorder="1" applyAlignment="1" applyProtection="1">
      <alignment horizontal="center"/>
      <protection locked="0"/>
    </xf>
    <xf numFmtId="164" fontId="3" fillId="2" borderId="125" xfId="1" applyNumberFormat="1" applyFont="1" applyFill="1" applyBorder="1" applyAlignment="1" applyProtection="1">
      <alignment horizontal="center" wrapText="1"/>
      <protection locked="0"/>
    </xf>
    <xf numFmtId="164" fontId="1" fillId="7" borderId="126" xfId="1" applyNumberFormat="1" applyFont="1" applyFill="1" applyBorder="1" applyProtection="1"/>
    <xf numFmtId="164" fontId="3" fillId="5" borderId="125" xfId="1" applyNumberFormat="1" applyFont="1" applyFill="1" applyBorder="1" applyProtection="1"/>
    <xf numFmtId="164" fontId="1" fillId="7" borderId="127" xfId="1" applyNumberFormat="1" applyFont="1" applyFill="1" applyBorder="1" applyProtection="1"/>
    <xf numFmtId="164" fontId="1" fillId="7" borderId="128" xfId="1" applyNumberFormat="1" applyFont="1" applyFill="1" applyBorder="1" applyProtection="1"/>
    <xf numFmtId="9" fontId="1" fillId="7" borderId="126" xfId="3" applyFont="1" applyFill="1" applyBorder="1" applyAlignment="1" applyProtection="1">
      <alignment horizontal="center"/>
    </xf>
    <xf numFmtId="164" fontId="1" fillId="0" borderId="126" xfId="1" applyNumberFormat="1" applyFont="1" applyBorder="1" applyProtection="1">
      <protection locked="0"/>
    </xf>
    <xf numFmtId="164" fontId="1" fillId="0" borderId="127" xfId="1" applyNumberFormat="1" applyFont="1" applyBorder="1" applyProtection="1">
      <protection locked="0"/>
    </xf>
    <xf numFmtId="164" fontId="1" fillId="0" borderId="128" xfId="1" applyNumberFormat="1" applyFont="1" applyBorder="1" applyProtection="1">
      <protection locked="0"/>
    </xf>
    <xf numFmtId="164" fontId="1" fillId="0" borderId="129" xfId="1" applyNumberFormat="1" applyFont="1" applyBorder="1" applyProtection="1">
      <protection locked="0"/>
    </xf>
    <xf numFmtId="9" fontId="1" fillId="0" borderId="126" xfId="3" applyFont="1" applyBorder="1" applyProtection="1">
      <protection locked="0"/>
    </xf>
    <xf numFmtId="164" fontId="1" fillId="7" borderId="130" xfId="1" applyNumberFormat="1" applyFont="1" applyFill="1" applyBorder="1" applyProtection="1"/>
    <xf numFmtId="164" fontId="1" fillId="5" borderId="120" xfId="1" applyNumberFormat="1" applyFont="1" applyFill="1" applyBorder="1" applyProtection="1">
      <protection locked="0"/>
    </xf>
    <xf numFmtId="164" fontId="1" fillId="5" borderId="121" xfId="1" applyNumberFormat="1" applyFont="1" applyFill="1" applyBorder="1" applyProtection="1">
      <protection locked="0"/>
    </xf>
    <xf numFmtId="164" fontId="1" fillId="5" borderId="53" xfId="1" applyNumberFormat="1" applyFont="1" applyFill="1" applyBorder="1" applyProtection="1">
      <protection locked="0"/>
    </xf>
    <xf numFmtId="164" fontId="1" fillId="5" borderId="131" xfId="1" applyNumberFormat="1" applyFont="1" applyFill="1" applyBorder="1" applyProtection="1">
      <protection locked="0"/>
    </xf>
    <xf numFmtId="164" fontId="3" fillId="5" borderId="122" xfId="1" applyNumberFormat="1" applyFont="1" applyFill="1" applyBorder="1" applyProtection="1"/>
    <xf numFmtId="164" fontId="3" fillId="5" borderId="132" xfId="1" applyNumberFormat="1" applyFont="1" applyFill="1" applyBorder="1" applyProtection="1"/>
    <xf numFmtId="0" fontId="2" fillId="0" borderId="0" xfId="1" applyFont="1" applyAlignment="1" applyProtection="1">
      <alignment horizontal="left"/>
      <protection locked="0"/>
    </xf>
    <xf numFmtId="0" fontId="4" fillId="2" borderId="35" xfId="1" applyFont="1" applyFill="1" applyBorder="1" applyAlignment="1" applyProtection="1">
      <alignment horizontal="left"/>
      <protection locked="0"/>
    </xf>
    <xf numFmtId="0" fontId="3" fillId="2" borderId="40" xfId="1" applyFont="1" applyFill="1" applyBorder="1" applyAlignment="1" applyProtection="1">
      <alignment horizontal="left"/>
      <protection locked="0"/>
    </xf>
    <xf numFmtId="0" fontId="3" fillId="2" borderId="40" xfId="1" applyFont="1" applyFill="1" applyBorder="1" applyAlignment="1" applyProtection="1">
      <alignment horizontal="left" wrapText="1"/>
      <protection locked="0"/>
    </xf>
    <xf numFmtId="0" fontId="13" fillId="6" borderId="60" xfId="1" applyFont="1" applyFill="1" applyBorder="1" applyAlignment="1" applyProtection="1">
      <alignment horizontal="left"/>
    </xf>
    <xf numFmtId="0" fontId="14" fillId="6" borderId="61" xfId="1" applyFont="1" applyFill="1" applyBorder="1" applyAlignment="1" applyProtection="1">
      <alignment horizontal="left"/>
    </xf>
    <xf numFmtId="0" fontId="14" fillId="6" borderId="62" xfId="1" applyFont="1" applyFill="1" applyBorder="1" applyAlignment="1" applyProtection="1">
      <alignment horizontal="left"/>
    </xf>
    <xf numFmtId="164" fontId="1" fillId="7" borderId="44" xfId="1" applyNumberFormat="1" applyFont="1" applyFill="1" applyBorder="1" applyAlignment="1" applyProtection="1">
      <alignment horizontal="center" vertical="center"/>
    </xf>
    <xf numFmtId="164" fontId="1" fillId="7" borderId="15" xfId="1" applyNumberFormat="1" applyFont="1" applyFill="1" applyBorder="1" applyAlignment="1" applyProtection="1">
      <alignment horizontal="center" vertical="center"/>
    </xf>
    <xf numFmtId="164" fontId="1" fillId="7" borderId="108" xfId="1" applyNumberFormat="1" applyFont="1" applyFill="1" applyBorder="1" applyAlignment="1" applyProtection="1">
      <alignment horizontal="center" vertical="center"/>
    </xf>
    <xf numFmtId="164" fontId="1" fillId="7" borderId="110" xfId="1" applyNumberFormat="1" applyFont="1" applyFill="1" applyBorder="1" applyAlignment="1" applyProtection="1">
      <alignment horizontal="center" vertical="center"/>
    </xf>
    <xf numFmtId="164" fontId="1" fillId="7" borderId="17" xfId="1" applyNumberFormat="1" applyFont="1" applyFill="1" applyBorder="1" applyAlignment="1" applyProtection="1">
      <alignment horizontal="center" vertical="center"/>
    </xf>
    <xf numFmtId="164" fontId="1" fillId="7" borderId="28" xfId="1" applyNumberFormat="1" applyFont="1" applyFill="1" applyBorder="1" applyAlignment="1" applyProtection="1">
      <alignment horizontal="center" vertical="center"/>
    </xf>
    <xf numFmtId="164" fontId="1" fillId="7" borderId="29" xfId="1" applyNumberFormat="1" applyFont="1" applyFill="1" applyBorder="1" applyAlignment="1" applyProtection="1">
      <alignment horizontal="center" vertical="center"/>
    </xf>
    <xf numFmtId="164" fontId="1" fillId="7" borderId="30" xfId="1" applyNumberFormat="1" applyFont="1" applyFill="1" applyBorder="1" applyAlignment="1" applyProtection="1">
      <alignment horizontal="center" vertical="center"/>
    </xf>
    <xf numFmtId="0" fontId="10" fillId="9" borderId="78" xfId="0" applyFont="1" applyFill="1" applyBorder="1" applyProtection="1"/>
    <xf numFmtId="164" fontId="10" fillId="9" borderId="25" xfId="0" applyNumberFormat="1" applyFont="1" applyFill="1" applyBorder="1" applyProtection="1"/>
    <xf numFmtId="164" fontId="10" fillId="9" borderId="68" xfId="0" applyNumberFormat="1" applyFont="1" applyFill="1" applyBorder="1" applyAlignment="1" applyProtection="1">
      <alignment horizontal="right"/>
    </xf>
    <xf numFmtId="0" fontId="10" fillId="4" borderId="7" xfId="0" applyFont="1" applyFill="1" applyBorder="1" applyProtection="1"/>
    <xf numFmtId="0" fontId="13" fillId="6" borderId="61" xfId="1" applyFont="1" applyFill="1" applyBorder="1" applyAlignment="1" applyProtection="1">
      <alignment horizontal="left"/>
    </xf>
    <xf numFmtId="0" fontId="12" fillId="5" borderId="55" xfId="1" applyFont="1" applyFill="1" applyBorder="1" applyAlignment="1" applyProtection="1">
      <alignment horizontal="left"/>
    </xf>
    <xf numFmtId="0" fontId="1" fillId="5" borderId="51" xfId="1" applyFont="1" applyFill="1" applyBorder="1" applyProtection="1">
      <protection locked="0"/>
    </xf>
    <xf numFmtId="0" fontId="14" fillId="6" borderId="40" xfId="1" applyFont="1" applyFill="1" applyBorder="1" applyAlignment="1" applyProtection="1">
      <alignment horizontal="center"/>
    </xf>
    <xf numFmtId="164" fontId="1" fillId="5" borderId="0" xfId="1" applyNumberFormat="1" applyFont="1" applyFill="1" applyBorder="1" applyAlignment="1" applyProtection="1">
      <alignment horizontal="center"/>
      <protection locked="0"/>
    </xf>
    <xf numFmtId="164" fontId="1" fillId="5" borderId="51" xfId="1" applyNumberFormat="1" applyFont="1" applyFill="1" applyBorder="1" applyAlignment="1" applyProtection="1">
      <alignment horizontal="center"/>
      <protection locked="0"/>
    </xf>
    <xf numFmtId="164" fontId="1" fillId="5" borderId="51" xfId="1" applyNumberFormat="1" applyFont="1" applyFill="1" applyBorder="1" applyProtection="1">
      <protection locked="0"/>
    </xf>
    <xf numFmtId="164" fontId="1" fillId="5" borderId="51" xfId="1" applyNumberFormat="1" applyFont="1" applyFill="1" applyBorder="1" applyProtection="1"/>
    <xf numFmtId="164" fontId="1" fillId="5" borderId="133" xfId="1" applyNumberFormat="1" applyFont="1" applyFill="1" applyBorder="1" applyProtection="1"/>
    <xf numFmtId="164" fontId="1" fillId="7" borderId="134" xfId="1" applyNumberFormat="1" applyFont="1" applyFill="1" applyBorder="1" applyProtection="1"/>
    <xf numFmtId="164" fontId="1" fillId="7" borderId="135" xfId="1" applyNumberFormat="1" applyFont="1" applyFill="1" applyBorder="1" applyProtection="1"/>
    <xf numFmtId="164" fontId="1" fillId="7" borderId="136" xfId="1" applyNumberFormat="1" applyFont="1" applyFill="1" applyBorder="1" applyProtection="1"/>
    <xf numFmtId="164" fontId="1" fillId="7" borderId="137" xfId="1" applyNumberFormat="1" applyFont="1" applyFill="1" applyBorder="1" applyProtection="1"/>
    <xf numFmtId="0" fontId="1" fillId="7" borderId="11" xfId="1" applyFont="1" applyFill="1" applyBorder="1" applyProtection="1">
      <protection locked="0"/>
    </xf>
    <xf numFmtId="0" fontId="1" fillId="7" borderId="14" xfId="1" applyFont="1" applyFill="1" applyBorder="1" applyProtection="1">
      <protection locked="0"/>
    </xf>
    <xf numFmtId="0" fontId="1" fillId="7" borderId="58" xfId="1" applyFont="1" applyFill="1" applyBorder="1" applyProtection="1">
      <protection locked="0"/>
    </xf>
    <xf numFmtId="0" fontId="1" fillId="6" borderId="14" xfId="1" applyFont="1" applyFill="1" applyBorder="1" applyProtection="1">
      <protection locked="0"/>
    </xf>
    <xf numFmtId="164" fontId="1" fillId="6" borderId="22" xfId="1" applyNumberFormat="1" applyFont="1" applyFill="1" applyBorder="1" applyAlignment="1" applyProtection="1">
      <alignment horizontal="center"/>
    </xf>
    <xf numFmtId="164" fontId="1" fillId="6" borderId="23" xfId="1" applyNumberFormat="1" applyFont="1" applyFill="1" applyBorder="1" applyAlignment="1" applyProtection="1">
      <alignment horizontal="center"/>
    </xf>
    <xf numFmtId="164" fontId="1" fillId="6" borderId="45" xfId="1" applyNumberFormat="1" applyFont="1" applyFill="1" applyBorder="1" applyAlignment="1" applyProtection="1">
      <alignment horizontal="center"/>
    </xf>
    <xf numFmtId="0" fontId="1" fillId="6" borderId="10" xfId="1" applyFont="1" applyFill="1" applyBorder="1" applyProtection="1">
      <protection locked="0"/>
    </xf>
    <xf numFmtId="0" fontId="4" fillId="2" borderId="36" xfId="1" applyFont="1" applyFill="1" applyBorder="1" applyAlignment="1" applyProtection="1">
      <alignment horizontal="center"/>
      <protection locked="0"/>
    </xf>
    <xf numFmtId="0" fontId="3" fillId="2" borderId="0" xfId="1" applyFont="1" applyFill="1" applyBorder="1" applyAlignment="1" applyProtection="1">
      <alignment horizontal="center"/>
      <protection locked="0"/>
    </xf>
    <xf numFmtId="0" fontId="3" fillId="2" borderId="0" xfId="1" applyFont="1" applyFill="1" applyBorder="1" applyAlignment="1" applyProtection="1">
      <alignment horizontal="center" wrapText="1"/>
      <protection locked="0"/>
    </xf>
    <xf numFmtId="0" fontId="12" fillId="5" borderId="121" xfId="1" applyFont="1" applyFill="1" applyBorder="1" applyAlignment="1" applyProtection="1">
      <alignment horizontal="left"/>
      <protection locked="0"/>
    </xf>
    <xf numFmtId="0" fontId="1" fillId="7" borderId="138" xfId="1" applyFont="1" applyFill="1" applyBorder="1" applyAlignment="1" applyProtection="1">
      <alignment horizontal="center"/>
      <protection locked="0"/>
    </xf>
    <xf numFmtId="0" fontId="1" fillId="7" borderId="58" xfId="1" applyFont="1" applyFill="1" applyBorder="1" applyAlignment="1" applyProtection="1">
      <alignment horizontal="center"/>
      <protection locked="0"/>
    </xf>
    <xf numFmtId="0" fontId="12" fillId="5" borderId="58" xfId="1" applyFont="1" applyFill="1" applyBorder="1" applyAlignment="1" applyProtection="1">
      <alignment horizontal="left"/>
      <protection locked="0"/>
    </xf>
    <xf numFmtId="0" fontId="4" fillId="2" borderId="60" xfId="1" applyFont="1" applyFill="1" applyBorder="1" applyAlignment="1" applyProtection="1">
      <alignment horizontal="center"/>
      <protection locked="0"/>
    </xf>
    <xf numFmtId="0" fontId="3" fillId="2" borderId="61" xfId="1" applyFont="1" applyFill="1" applyBorder="1" applyAlignment="1" applyProtection="1">
      <alignment horizontal="center"/>
      <protection locked="0"/>
    </xf>
    <xf numFmtId="0" fontId="3" fillId="2" borderId="61" xfId="1" applyFont="1" applyFill="1" applyBorder="1" applyAlignment="1" applyProtection="1">
      <alignment horizontal="center" wrapText="1"/>
      <protection locked="0"/>
    </xf>
    <xf numFmtId="0" fontId="11" fillId="0" borderId="0" xfId="0" applyFont="1"/>
    <xf numFmtId="0" fontId="1" fillId="0" borderId="6" xfId="1" applyFont="1" applyBorder="1" applyAlignment="1" applyProtection="1">
      <alignment horizontal="center"/>
      <protection locked="0"/>
    </xf>
    <xf numFmtId="0" fontId="1" fillId="6" borderId="6" xfId="1" applyFont="1" applyFill="1" applyBorder="1" applyProtection="1">
      <protection locked="0"/>
    </xf>
    <xf numFmtId="0" fontId="1" fillId="6" borderId="6" xfId="1" applyFont="1" applyFill="1" applyBorder="1" applyAlignment="1" applyProtection="1">
      <alignment horizontal="center"/>
      <protection locked="0"/>
    </xf>
    <xf numFmtId="9" fontId="1" fillId="6" borderId="113" xfId="3" applyFont="1" applyFill="1" applyBorder="1" applyAlignment="1" applyProtection="1">
      <alignment horizontal="center"/>
      <protection locked="0"/>
    </xf>
    <xf numFmtId="9" fontId="1" fillId="6" borderId="23" xfId="3" applyFont="1" applyFill="1" applyBorder="1" applyAlignment="1" applyProtection="1">
      <alignment horizontal="center"/>
      <protection locked="0"/>
    </xf>
    <xf numFmtId="9" fontId="1" fillId="6" borderId="24" xfId="3" applyFont="1" applyFill="1" applyBorder="1" applyAlignment="1" applyProtection="1">
      <alignment horizontal="center"/>
      <protection locked="0"/>
    </xf>
    <xf numFmtId="9" fontId="1" fillId="6" borderId="22" xfId="3" applyFont="1" applyFill="1" applyBorder="1" applyAlignment="1" applyProtection="1">
      <alignment horizontal="center"/>
      <protection locked="0"/>
    </xf>
    <xf numFmtId="0" fontId="1" fillId="7" borderId="13" xfId="1" applyFont="1" applyFill="1" applyBorder="1" applyAlignment="1" applyProtection="1">
      <protection locked="0"/>
    </xf>
    <xf numFmtId="0" fontId="1" fillId="0" borderId="13" xfId="1" applyFont="1" applyBorder="1" applyAlignment="1" applyProtection="1">
      <protection locked="0"/>
    </xf>
    <xf numFmtId="0" fontId="1" fillId="0" borderId="6" xfId="1" applyFont="1" applyBorder="1" applyAlignment="1" applyProtection="1">
      <protection locked="0"/>
    </xf>
    <xf numFmtId="0" fontId="1" fillId="0" borderId="6" xfId="1" applyFont="1" applyBorder="1" applyProtection="1">
      <protection locked="0"/>
    </xf>
    <xf numFmtId="0" fontId="0" fillId="6" borderId="6" xfId="0" applyFill="1" applyBorder="1"/>
    <xf numFmtId="0" fontId="21" fillId="4" borderId="73" xfId="1" applyFont="1" applyFill="1" applyBorder="1" applyAlignment="1" applyProtection="1">
      <alignment horizontal="left"/>
      <protection locked="0"/>
    </xf>
    <xf numFmtId="0" fontId="2" fillId="4" borderId="57" xfId="1" applyFont="1" applyFill="1" applyBorder="1" applyProtection="1">
      <protection locked="0"/>
    </xf>
    <xf numFmtId="0" fontId="1" fillId="4" borderId="56" xfId="1" applyFont="1" applyFill="1" applyBorder="1" applyProtection="1">
      <protection locked="0"/>
    </xf>
    <xf numFmtId="0" fontId="21" fillId="4" borderId="73" xfId="1" applyFont="1" applyFill="1" applyBorder="1" applyProtection="1">
      <protection locked="0"/>
    </xf>
    <xf numFmtId="0" fontId="20" fillId="4" borderId="73" xfId="1" applyFont="1" applyFill="1" applyBorder="1" applyProtection="1">
      <protection locked="0"/>
    </xf>
    <xf numFmtId="0" fontId="22" fillId="4" borderId="57" xfId="1" applyFont="1" applyFill="1" applyBorder="1" applyProtection="1">
      <protection locked="0"/>
    </xf>
    <xf numFmtId="0" fontId="22" fillId="4" borderId="56" xfId="1" applyFont="1" applyFill="1" applyBorder="1" applyAlignment="1" applyProtection="1">
      <alignment wrapText="1"/>
      <protection locked="0"/>
    </xf>
    <xf numFmtId="0" fontId="23" fillId="0" borderId="6" xfId="0" applyFont="1" applyBorder="1" applyAlignment="1">
      <alignment horizontal="center" vertical="center"/>
    </xf>
    <xf numFmtId="0" fontId="23" fillId="0" borderId="6" xfId="0" applyFont="1" applyBorder="1" applyAlignment="1">
      <alignment vertical="center"/>
    </xf>
    <xf numFmtId="0" fontId="23" fillId="0" borderId="6" xfId="0" applyFont="1" applyBorder="1" applyAlignment="1">
      <alignment horizontal="center"/>
    </xf>
    <xf numFmtId="0" fontId="23" fillId="0" borderId="6" xfId="0" applyFont="1" applyBorder="1"/>
    <xf numFmtId="9" fontId="10" fillId="7" borderId="25" xfId="3" applyFont="1" applyFill="1" applyBorder="1" applyProtection="1"/>
    <xf numFmtId="9" fontId="10" fillId="7" borderId="68" xfId="3" applyFont="1" applyFill="1" applyBorder="1" applyProtection="1"/>
    <xf numFmtId="0" fontId="1" fillId="7" borderId="51" xfId="1" applyFont="1" applyFill="1" applyBorder="1" applyProtection="1">
      <protection locked="0"/>
    </xf>
    <xf numFmtId="164" fontId="1" fillId="0" borderId="139" xfId="1" applyNumberFormat="1" applyFont="1" applyBorder="1" applyProtection="1">
      <protection locked="0"/>
    </xf>
    <xf numFmtId="164" fontId="1" fillId="0" borderId="140" xfId="1" applyNumberFormat="1" applyFont="1" applyBorder="1" applyProtection="1">
      <protection locked="0"/>
    </xf>
    <xf numFmtId="164" fontId="1" fillId="0" borderId="141" xfId="1" applyNumberFormat="1" applyFont="1" applyBorder="1" applyProtection="1">
      <protection locked="0"/>
    </xf>
    <xf numFmtId="164" fontId="1" fillId="0" borderId="142" xfId="1" applyNumberFormat="1" applyFont="1" applyBorder="1" applyProtection="1">
      <protection locked="0"/>
    </xf>
    <xf numFmtId="164" fontId="1" fillId="0" borderId="143" xfId="1" applyNumberFormat="1" applyFont="1" applyBorder="1" applyProtection="1">
      <protection locked="0"/>
    </xf>
    <xf numFmtId="164" fontId="8" fillId="6" borderId="51" xfId="1" applyNumberFormat="1" applyFont="1" applyFill="1" applyBorder="1" applyProtection="1">
      <protection locked="0"/>
    </xf>
    <xf numFmtId="0" fontId="10" fillId="0" borderId="6" xfId="0" applyFont="1" applyBorder="1" applyAlignment="1">
      <alignment vertical="center" wrapText="1"/>
    </xf>
    <xf numFmtId="0" fontId="3" fillId="3" borderId="6" xfId="0" applyFont="1" applyFill="1" applyBorder="1" applyProtection="1">
      <protection locked="0"/>
    </xf>
    <xf numFmtId="0" fontId="10" fillId="4" borderId="6" xfId="0" applyFont="1" applyFill="1" applyBorder="1" applyAlignment="1" applyProtection="1">
      <protection locked="0"/>
    </xf>
    <xf numFmtId="0" fontId="3" fillId="3" borderId="6" xfId="0" applyFont="1" applyFill="1" applyBorder="1" applyAlignment="1">
      <alignment horizontal="center" wrapText="1"/>
    </xf>
    <xf numFmtId="0" fontId="7" fillId="0" borderId="0" xfId="1" applyFont="1" applyFill="1" applyBorder="1" applyAlignment="1">
      <alignment horizontal="center" wrapText="1"/>
    </xf>
    <xf numFmtId="0" fontId="3" fillId="3" borderId="6" xfId="0" applyFont="1" applyFill="1" applyBorder="1" applyAlignment="1">
      <alignment wrapText="1"/>
    </xf>
    <xf numFmtId="0" fontId="10" fillId="0" borderId="0" xfId="0" applyFont="1" applyAlignment="1">
      <alignment wrapText="1"/>
    </xf>
    <xf numFmtId="164" fontId="3" fillId="2" borderId="37" xfId="1" applyNumberFormat="1" applyFont="1" applyFill="1" applyBorder="1" applyAlignment="1" applyProtection="1">
      <alignment horizontal="center"/>
      <protection locked="0"/>
    </xf>
    <xf numFmtId="164" fontId="3" fillId="2" borderId="38" xfId="1" applyNumberFormat="1" applyFont="1" applyFill="1" applyBorder="1" applyAlignment="1" applyProtection="1">
      <alignment horizontal="center"/>
      <protection locked="0"/>
    </xf>
    <xf numFmtId="164" fontId="3" fillId="2" borderId="39" xfId="1" applyNumberFormat="1" applyFont="1" applyFill="1" applyBorder="1" applyAlignment="1" applyProtection="1">
      <alignment horizontal="center"/>
      <protection locked="0"/>
    </xf>
    <xf numFmtId="166" fontId="1" fillId="0" borderId="23" xfId="4" applyNumberFormat="1" applyFont="1" applyFill="1" applyBorder="1" applyProtection="1">
      <protection locked="0"/>
    </xf>
    <xf numFmtId="166" fontId="1" fillId="0" borderId="23" xfId="4" applyNumberFormat="1" applyFont="1" applyBorder="1" applyProtection="1">
      <protection locked="0"/>
    </xf>
    <xf numFmtId="166" fontId="1" fillId="0" borderId="24" xfId="4" applyNumberFormat="1" applyFont="1" applyBorder="1" applyProtection="1">
      <protection locked="0"/>
    </xf>
    <xf numFmtId="164" fontId="1" fillId="0" borderId="25" xfId="1" applyNumberFormat="1" applyFont="1" applyFill="1" applyBorder="1" applyProtection="1">
      <protection locked="0"/>
    </xf>
    <xf numFmtId="164" fontId="1" fillId="0" borderId="26" xfId="1" applyNumberFormat="1" applyFont="1" applyFill="1" applyBorder="1" applyProtection="1">
      <protection locked="0"/>
    </xf>
    <xf numFmtId="164" fontId="1" fillId="0" borderId="27" xfId="1" applyNumberFormat="1" applyFont="1" applyFill="1" applyBorder="1" applyProtection="1">
      <protection locked="0"/>
    </xf>
    <xf numFmtId="166" fontId="3" fillId="5" borderId="25" xfId="4" applyNumberFormat="1" applyFont="1" applyFill="1" applyBorder="1" applyProtection="1"/>
    <xf numFmtId="44" fontId="1" fillId="0" borderId="0" xfId="1" applyNumberFormat="1" applyFont="1" applyProtection="1">
      <protection locked="0"/>
    </xf>
    <xf numFmtId="166" fontId="1" fillId="0" borderId="29" xfId="1" applyNumberFormat="1" applyFont="1" applyBorder="1" applyProtection="1">
      <protection locked="0"/>
    </xf>
    <xf numFmtId="166" fontId="1" fillId="0" borderId="30" xfId="1" applyNumberFormat="1" applyFont="1" applyBorder="1" applyProtection="1">
      <protection locked="0"/>
    </xf>
    <xf numFmtId="166" fontId="3" fillId="2" borderId="0" xfId="1" applyNumberFormat="1" applyFont="1" applyFill="1" applyBorder="1" applyProtection="1">
      <protection locked="0"/>
    </xf>
    <xf numFmtId="166" fontId="3" fillId="2" borderId="5" xfId="1" applyNumberFormat="1" applyFont="1" applyFill="1" applyBorder="1" applyProtection="1">
      <protection locked="0"/>
    </xf>
    <xf numFmtId="166" fontId="0" fillId="0" borderId="0" xfId="0" applyNumberFormat="1" applyBorder="1" applyProtection="1">
      <protection locked="0"/>
    </xf>
    <xf numFmtId="44" fontId="1" fillId="0" borderId="0" xfId="1" applyNumberFormat="1" applyFont="1" applyBorder="1" applyProtection="1">
      <protection locked="0"/>
    </xf>
    <xf numFmtId="166" fontId="1" fillId="0" borderId="0" xfId="1" applyNumberFormat="1" applyFont="1" applyBorder="1" applyProtection="1">
      <protection locked="0"/>
    </xf>
    <xf numFmtId="0" fontId="1" fillId="0" borderId="0" xfId="1" applyNumberFormat="1" applyFont="1" applyProtection="1">
      <protection locked="0"/>
    </xf>
    <xf numFmtId="0" fontId="14" fillId="10" borderId="62" xfId="1" applyFont="1" applyFill="1" applyBorder="1" applyAlignment="1" applyProtection="1">
      <alignment horizontal="left"/>
    </xf>
    <xf numFmtId="0" fontId="14" fillId="10" borderId="61" xfId="1" applyFont="1" applyFill="1" applyBorder="1" applyAlignment="1" applyProtection="1">
      <alignment horizontal="left"/>
    </xf>
    <xf numFmtId="0" fontId="12" fillId="10" borderId="55" xfId="1" applyFont="1" applyFill="1" applyBorder="1" applyAlignment="1" applyProtection="1">
      <alignment horizontal="left"/>
      <protection locked="0"/>
    </xf>
    <xf numFmtId="0" fontId="13" fillId="10" borderId="60" xfId="1" applyFont="1" applyFill="1" applyBorder="1" applyAlignment="1" applyProtection="1">
      <alignment horizontal="left"/>
    </xf>
    <xf numFmtId="0" fontId="14" fillId="11" borderId="62" xfId="1" applyFont="1" applyFill="1" applyBorder="1" applyAlignment="1" applyProtection="1">
      <alignment horizontal="left"/>
    </xf>
    <xf numFmtId="0" fontId="14" fillId="11" borderId="61" xfId="1" applyFont="1" applyFill="1" applyBorder="1" applyAlignment="1" applyProtection="1">
      <alignment horizontal="left"/>
    </xf>
    <xf numFmtId="0" fontId="12" fillId="11" borderId="55" xfId="1" applyFont="1" applyFill="1" applyBorder="1" applyAlignment="1" applyProtection="1">
      <alignment horizontal="left"/>
      <protection locked="0"/>
    </xf>
    <xf numFmtId="0" fontId="13" fillId="11" borderId="60" xfId="1" applyFont="1" applyFill="1" applyBorder="1" applyAlignment="1" applyProtection="1">
      <alignment horizontal="left"/>
    </xf>
    <xf numFmtId="0" fontId="14" fillId="12" borderId="62" xfId="1" applyFont="1" applyFill="1" applyBorder="1" applyAlignment="1" applyProtection="1">
      <alignment horizontal="left"/>
    </xf>
    <xf numFmtId="0" fontId="14" fillId="12" borderId="61" xfId="1" applyFont="1" applyFill="1" applyBorder="1" applyAlignment="1" applyProtection="1">
      <alignment horizontal="left"/>
    </xf>
    <xf numFmtId="0" fontId="12" fillId="12" borderId="55" xfId="1" applyFont="1" applyFill="1" applyBorder="1" applyAlignment="1" applyProtection="1">
      <alignment horizontal="left"/>
      <protection locked="0"/>
    </xf>
    <xf numFmtId="0" fontId="13" fillId="12" borderId="60" xfId="1" applyFont="1" applyFill="1" applyBorder="1" applyAlignment="1" applyProtection="1">
      <alignment horizontal="left"/>
    </xf>
    <xf numFmtId="0" fontId="14" fillId="13" borderId="62" xfId="1" applyFont="1" applyFill="1" applyBorder="1" applyAlignment="1" applyProtection="1">
      <alignment horizontal="left"/>
    </xf>
    <xf numFmtId="0" fontId="14" fillId="13" borderId="61" xfId="1" applyFont="1" applyFill="1" applyBorder="1" applyAlignment="1" applyProtection="1">
      <alignment horizontal="left"/>
    </xf>
    <xf numFmtId="0" fontId="12" fillId="13" borderId="55" xfId="1" applyFont="1" applyFill="1" applyBorder="1" applyAlignment="1" applyProtection="1">
      <alignment horizontal="left"/>
      <protection locked="0"/>
    </xf>
    <xf numFmtId="0" fontId="13" fillId="13" borderId="60" xfId="1" applyFont="1" applyFill="1" applyBorder="1" applyAlignment="1" applyProtection="1">
      <alignment horizontal="left"/>
    </xf>
    <xf numFmtId="164" fontId="1" fillId="0" borderId="123" xfId="1" applyNumberFormat="1" applyFont="1" applyFill="1" applyBorder="1" applyProtection="1">
      <protection locked="0"/>
    </xf>
    <xf numFmtId="164" fontId="1" fillId="0" borderId="111" xfId="1" applyNumberFormat="1" applyFont="1" applyFill="1" applyBorder="1" applyProtection="1">
      <protection locked="0"/>
    </xf>
    <xf numFmtId="164" fontId="1" fillId="0" borderId="122" xfId="1" applyNumberFormat="1" applyFont="1" applyFill="1" applyBorder="1" applyProtection="1">
      <protection locked="0"/>
    </xf>
    <xf numFmtId="164" fontId="2" fillId="14" borderId="6" xfId="1" applyNumberFormat="1" applyFont="1" applyFill="1" applyBorder="1" applyProtection="1">
      <protection locked="0"/>
    </xf>
    <xf numFmtId="164" fontId="2" fillId="0" borderId="6" xfId="1" applyNumberFormat="1" applyFont="1" applyFill="1" applyBorder="1" applyProtection="1">
      <protection locked="0"/>
    </xf>
    <xf numFmtId="164" fontId="1" fillId="14" borderId="27" xfId="1" applyNumberFormat="1" applyFont="1" applyFill="1" applyBorder="1" applyProtection="1">
      <protection locked="0"/>
    </xf>
    <xf numFmtId="164" fontId="1" fillId="14" borderId="26" xfId="1" applyNumberFormat="1" applyFont="1" applyFill="1" applyBorder="1" applyProtection="1">
      <protection locked="0"/>
    </xf>
    <xf numFmtId="164" fontId="1" fillId="14" borderId="25" xfId="1" applyNumberFormat="1" applyFont="1" applyFill="1" applyBorder="1" applyProtection="1">
      <protection locked="0"/>
    </xf>
    <xf numFmtId="164" fontId="1" fillId="14" borderId="24" xfId="1" applyNumberFormat="1" applyFont="1" applyFill="1" applyBorder="1" applyProtection="1">
      <protection locked="0"/>
    </xf>
    <xf numFmtId="164" fontId="1" fillId="14" borderId="23" xfId="1" applyNumberFormat="1" applyFont="1" applyFill="1" applyBorder="1" applyProtection="1">
      <protection locked="0"/>
    </xf>
    <xf numFmtId="164" fontId="1" fillId="14" borderId="22" xfId="1" applyNumberFormat="1" applyFont="1" applyFill="1" applyBorder="1" applyProtection="1">
      <protection locked="0"/>
    </xf>
    <xf numFmtId="0" fontId="14" fillId="0" borderId="61" xfId="1" applyFont="1" applyFill="1" applyBorder="1" applyAlignment="1" applyProtection="1">
      <alignment horizontal="left"/>
    </xf>
    <xf numFmtId="0" fontId="13" fillId="0" borderId="60" xfId="1" applyFont="1" applyFill="1" applyBorder="1" applyAlignment="1" applyProtection="1">
      <alignment horizontal="left"/>
    </xf>
    <xf numFmtId="0" fontId="12" fillId="15" borderId="55" xfId="1" applyFont="1" applyFill="1" applyBorder="1" applyAlignment="1" applyProtection="1">
      <alignment horizontal="left"/>
    </xf>
    <xf numFmtId="0" fontId="12" fillId="16" borderId="55" xfId="1" applyFont="1" applyFill="1" applyBorder="1" applyAlignment="1" applyProtection="1">
      <alignment horizontal="left"/>
    </xf>
    <xf numFmtId="0" fontId="12" fillId="10" borderId="55" xfId="1" applyFont="1" applyFill="1" applyBorder="1" applyAlignment="1" applyProtection="1">
      <alignment horizontal="left"/>
    </xf>
    <xf numFmtId="0" fontId="13" fillId="15" borderId="61" xfId="1" applyFont="1" applyFill="1" applyBorder="1" applyAlignment="1" applyProtection="1">
      <alignment horizontal="left"/>
    </xf>
    <xf numFmtId="0" fontId="14" fillId="15" borderId="61" xfId="1" applyFont="1" applyFill="1" applyBorder="1" applyAlignment="1" applyProtection="1">
      <alignment horizontal="left"/>
    </xf>
    <xf numFmtId="0" fontId="13" fillId="16" borderId="61" xfId="1" applyFont="1" applyFill="1" applyBorder="1" applyAlignment="1" applyProtection="1">
      <alignment horizontal="left"/>
    </xf>
    <xf numFmtId="0" fontId="14" fillId="16" borderId="61" xfId="1" applyFont="1" applyFill="1" applyBorder="1" applyAlignment="1" applyProtection="1">
      <alignment horizontal="left"/>
    </xf>
    <xf numFmtId="0" fontId="13" fillId="10" borderId="61" xfId="1" applyFont="1" applyFill="1" applyBorder="1" applyAlignment="1" applyProtection="1">
      <alignment horizontal="left"/>
    </xf>
    <xf numFmtId="0" fontId="1" fillId="0" borderId="58" xfId="1" applyFont="1" applyBorder="1" applyAlignment="1" applyProtection="1">
      <alignment horizontal="center"/>
      <protection locked="0"/>
    </xf>
    <xf numFmtId="164" fontId="1" fillId="7" borderId="9" xfId="1" applyNumberFormat="1" applyFont="1" applyFill="1" applyBorder="1" applyProtection="1"/>
    <xf numFmtId="164" fontId="1" fillId="7" borderId="10" xfId="1" applyNumberFormat="1" applyFont="1" applyFill="1" applyBorder="1" applyProtection="1"/>
    <xf numFmtId="164" fontId="1" fillId="7" borderId="11" xfId="1" applyNumberFormat="1" applyFont="1" applyFill="1" applyBorder="1" applyProtection="1"/>
    <xf numFmtId="164" fontId="3" fillId="5" borderId="4" xfId="1" applyNumberFormat="1" applyFont="1" applyFill="1" applyBorder="1" applyProtection="1"/>
    <xf numFmtId="164" fontId="3" fillId="5" borderId="0" xfId="1" applyNumberFormat="1" applyFont="1" applyFill="1" applyBorder="1" applyProtection="1"/>
    <xf numFmtId="164" fontId="3" fillId="5" borderId="5" xfId="1" applyNumberFormat="1" applyFont="1" applyFill="1" applyBorder="1" applyProtection="1"/>
    <xf numFmtId="164" fontId="2" fillId="0" borderId="4" xfId="1" applyNumberFormat="1" applyFont="1" applyFill="1" applyBorder="1" applyProtection="1"/>
    <xf numFmtId="164" fontId="2" fillId="0" borderId="0" xfId="1" applyNumberFormat="1" applyFont="1" applyFill="1" applyBorder="1" applyProtection="1"/>
    <xf numFmtId="164" fontId="2" fillId="0" borderId="5" xfId="1" applyNumberFormat="1" applyFont="1" applyFill="1" applyBorder="1" applyProtection="1"/>
    <xf numFmtId="164" fontId="1" fillId="7" borderId="12" xfId="1" applyNumberFormat="1" applyFont="1" applyFill="1" applyBorder="1" applyProtection="1"/>
    <xf numFmtId="164" fontId="1" fillId="7" borderId="13" xfId="1" applyNumberFormat="1" applyFont="1" applyFill="1" applyBorder="1" applyProtection="1"/>
    <xf numFmtId="164" fontId="1" fillId="7" borderId="14" xfId="1" applyNumberFormat="1" applyFont="1" applyFill="1" applyBorder="1" applyProtection="1"/>
    <xf numFmtId="164" fontId="1" fillId="7" borderId="85" xfId="1" applyNumberFormat="1" applyFont="1" applyFill="1" applyBorder="1" applyAlignment="1" applyProtection="1">
      <alignment horizontal="center"/>
    </xf>
    <xf numFmtId="164" fontId="3" fillId="5" borderId="84" xfId="0" applyNumberFormat="1" applyFont="1" applyFill="1" applyBorder="1" applyAlignment="1" applyProtection="1">
      <alignment horizontal="center"/>
    </xf>
    <xf numFmtId="164" fontId="3" fillId="5" borderId="12" xfId="0" applyNumberFormat="1" applyFont="1" applyFill="1" applyBorder="1" applyAlignment="1" applyProtection="1">
      <alignment horizontal="center"/>
    </xf>
    <xf numFmtId="166" fontId="1" fillId="7" borderId="85" xfId="4" applyNumberFormat="1" applyFont="1" applyFill="1" applyBorder="1" applyAlignment="1" applyProtection="1">
      <alignment horizontal="center"/>
    </xf>
    <xf numFmtId="42" fontId="1" fillId="7" borderId="85" xfId="4" applyNumberFormat="1" applyFont="1" applyFill="1" applyBorder="1" applyAlignment="1" applyProtection="1">
      <alignment horizontal="center"/>
    </xf>
    <xf numFmtId="42" fontId="3" fillId="5" borderId="12" xfId="4" applyNumberFormat="1" applyFont="1" applyFill="1" applyBorder="1" applyAlignment="1" applyProtection="1">
      <alignment horizontal="center"/>
    </xf>
    <xf numFmtId="42" fontId="10" fillId="0" borderId="15" xfId="0" applyNumberFormat="1" applyFont="1" applyBorder="1" applyAlignment="1" applyProtection="1">
      <alignment horizontal="center"/>
    </xf>
    <xf numFmtId="42" fontId="3" fillId="5" borderId="88" xfId="0" applyNumberFormat="1" applyFont="1" applyFill="1" applyBorder="1" applyAlignment="1" applyProtection="1">
      <alignment horizontal="center"/>
    </xf>
    <xf numFmtId="164" fontId="10" fillId="0" borderId="87" xfId="0" applyNumberFormat="1" applyFont="1" applyBorder="1" applyAlignment="1" applyProtection="1">
      <alignment horizontal="center"/>
    </xf>
    <xf numFmtId="164" fontId="3" fillId="5" borderId="86" xfId="0" applyNumberFormat="1" applyFont="1" applyFill="1" applyBorder="1" applyAlignment="1" applyProtection="1">
      <alignment horizontal="center"/>
    </xf>
    <xf numFmtId="164" fontId="3" fillId="5" borderId="94" xfId="0" applyNumberFormat="1" applyFont="1" applyFill="1" applyBorder="1" applyAlignment="1" applyProtection="1">
      <alignment horizontal="center"/>
    </xf>
    <xf numFmtId="0" fontId="23" fillId="0" borderId="6" xfId="0" applyFont="1" applyBorder="1" applyAlignment="1">
      <alignment horizontal="center" vertical="center" wrapText="1"/>
    </xf>
    <xf numFmtId="0" fontId="23" fillId="0" borderId="6" xfId="0" applyFont="1" applyBorder="1" applyAlignment="1">
      <alignment vertical="center" wrapText="1"/>
    </xf>
    <xf numFmtId="0" fontId="11" fillId="0" borderId="0" xfId="0" applyFont="1" applyAlignment="1">
      <alignment horizontal="left" vertical="top" wrapText="1"/>
    </xf>
    <xf numFmtId="0" fontId="3" fillId="2" borderId="95" xfId="0" applyFont="1" applyFill="1" applyBorder="1" applyAlignment="1" applyProtection="1">
      <alignment horizontal="center"/>
    </xf>
    <xf numFmtId="0" fontId="3" fillId="2" borderId="96" xfId="0" applyFont="1" applyFill="1" applyBorder="1" applyAlignment="1" applyProtection="1">
      <alignment horizontal="center"/>
    </xf>
    <xf numFmtId="0" fontId="3" fillId="2" borderId="97" xfId="0" applyFont="1" applyFill="1" applyBorder="1" applyAlignment="1" applyProtection="1">
      <alignment horizontal="center"/>
    </xf>
    <xf numFmtId="0" fontId="18" fillId="7" borderId="7" xfId="0" applyFont="1" applyFill="1" applyBorder="1" applyAlignment="1" applyProtection="1">
      <alignment horizontal="center"/>
    </xf>
    <xf numFmtId="0" fontId="18" fillId="7" borderId="8" xfId="0" applyFont="1" applyFill="1" applyBorder="1" applyAlignment="1" applyProtection="1">
      <alignment horizontal="center"/>
    </xf>
    <xf numFmtId="164" fontId="3" fillId="8" borderId="0" xfId="1" applyNumberFormat="1" applyFont="1" applyFill="1" applyAlignment="1" applyProtection="1">
      <alignment horizontal="center"/>
      <protection locked="0"/>
    </xf>
    <xf numFmtId="0" fontId="3" fillId="3" borderId="7" xfId="0" applyFont="1" applyFill="1" applyBorder="1" applyAlignment="1" applyProtection="1">
      <alignment horizontal="center"/>
    </xf>
    <xf numFmtId="0" fontId="3" fillId="3" borderId="8" xfId="0" applyFont="1" applyFill="1" applyBorder="1" applyAlignment="1" applyProtection="1">
      <alignment horizontal="center"/>
    </xf>
    <xf numFmtId="164" fontId="3" fillId="2" borderId="37" xfId="1" applyNumberFormat="1" applyFont="1" applyFill="1" applyBorder="1" applyAlignment="1" applyProtection="1">
      <alignment horizontal="center"/>
      <protection locked="0"/>
    </xf>
    <xf numFmtId="164" fontId="3" fillId="2" borderId="38" xfId="1" applyNumberFormat="1" applyFont="1" applyFill="1" applyBorder="1" applyAlignment="1" applyProtection="1">
      <alignment horizontal="center"/>
      <protection locked="0"/>
    </xf>
    <xf numFmtId="164" fontId="3" fillId="2" borderId="39" xfId="1" applyNumberFormat="1" applyFont="1" applyFill="1" applyBorder="1" applyAlignment="1" applyProtection="1">
      <alignment horizontal="center"/>
      <protection locked="0"/>
    </xf>
    <xf numFmtId="164" fontId="3" fillId="2" borderId="114" xfId="1" applyNumberFormat="1" applyFont="1" applyFill="1" applyBorder="1" applyAlignment="1" applyProtection="1">
      <alignment horizontal="center"/>
      <protection locked="0"/>
    </xf>
    <xf numFmtId="164" fontId="3" fillId="2" borderId="124" xfId="1" applyNumberFormat="1" applyFont="1" applyFill="1" applyBorder="1" applyAlignment="1" applyProtection="1">
      <alignment horizontal="center"/>
      <protection locked="0"/>
    </xf>
    <xf numFmtId="164" fontId="1" fillId="8" borderId="0" xfId="1" applyNumberFormat="1" applyFont="1" applyFill="1" applyAlignment="1" applyProtection="1">
      <alignment horizontal="center"/>
      <protection locked="0"/>
    </xf>
    <xf numFmtId="0" fontId="10" fillId="4" borderId="4"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164" fontId="15" fillId="2" borderId="73" xfId="1" applyNumberFormat="1" applyFont="1" applyFill="1" applyBorder="1" applyAlignment="1" applyProtection="1">
      <alignment horizontal="center"/>
      <protection locked="0"/>
    </xf>
    <xf numFmtId="164" fontId="15" fillId="2" borderId="57" xfId="1" applyNumberFormat="1" applyFont="1" applyFill="1" applyBorder="1" applyAlignment="1" applyProtection="1">
      <alignment horizontal="center"/>
      <protection locked="0"/>
    </xf>
    <xf numFmtId="164" fontId="15" fillId="2" borderId="56" xfId="1" applyNumberFormat="1" applyFont="1" applyFill="1" applyBorder="1" applyAlignment="1" applyProtection="1">
      <alignment horizontal="center"/>
      <protection locked="0"/>
    </xf>
    <xf numFmtId="164" fontId="3" fillId="2" borderId="51" xfId="1" applyNumberFormat="1" applyFont="1" applyFill="1" applyBorder="1" applyAlignment="1" applyProtection="1">
      <alignment horizontal="center"/>
      <protection locked="0"/>
    </xf>
    <xf numFmtId="0" fontId="20" fillId="7" borderId="73" xfId="1" applyFont="1" applyFill="1" applyBorder="1" applyAlignment="1" applyProtection="1">
      <alignment horizontal="left"/>
      <protection locked="0"/>
    </xf>
    <xf numFmtId="0" fontId="20" fillId="7" borderId="57" xfId="1" applyFont="1" applyFill="1" applyBorder="1" applyAlignment="1" applyProtection="1">
      <alignment horizontal="left"/>
      <protection locked="0"/>
    </xf>
    <xf numFmtId="0" fontId="20" fillId="7" borderId="56" xfId="1" applyFont="1" applyFill="1" applyBorder="1" applyAlignment="1" applyProtection="1">
      <alignment horizontal="left"/>
      <protection locked="0"/>
    </xf>
  </cellXfs>
  <cellStyles count="5">
    <cellStyle name="Comma 2" xfId="2"/>
    <cellStyle name="Currency" xfId="4" builtinId="4"/>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T22"/>
  <sheetViews>
    <sheetView showGridLines="0" zoomScale="110" zoomScaleNormal="110" workbookViewId="0">
      <selection activeCell="B7" sqref="B7"/>
    </sheetView>
  </sheetViews>
  <sheetFormatPr defaultColWidth="9.140625" defaultRowHeight="12.75" x14ac:dyDescent="0.2"/>
  <cols>
    <col min="1" max="1" width="15" style="8" customWidth="1"/>
    <col min="2" max="2" width="29.85546875" style="8" customWidth="1"/>
    <col min="3" max="3" width="88.7109375" style="8" customWidth="1"/>
    <col min="4" max="16384" width="9.140625" style="8"/>
  </cols>
  <sheetData>
    <row r="1" spans="1:20" s="3" customFormat="1" x14ac:dyDescent="0.2">
      <c r="A1" s="2" t="s">
        <v>247</v>
      </c>
      <c r="C1" s="5"/>
      <c r="D1" s="4"/>
      <c r="E1" s="6"/>
      <c r="F1" s="6"/>
      <c r="G1" s="6"/>
      <c r="H1" s="6"/>
      <c r="I1" s="6"/>
      <c r="J1" s="6"/>
      <c r="K1" s="6"/>
      <c r="L1" s="6"/>
      <c r="M1" s="6"/>
      <c r="N1" s="6"/>
      <c r="O1" s="6"/>
      <c r="P1" s="6"/>
      <c r="Q1" s="6"/>
      <c r="R1" s="6"/>
      <c r="S1" s="6"/>
      <c r="T1" s="6"/>
    </row>
    <row r="2" spans="1:20" s="3" customFormat="1" x14ac:dyDescent="0.2">
      <c r="A2" s="1"/>
      <c r="C2" s="5"/>
      <c r="D2" s="4"/>
      <c r="E2" s="6"/>
      <c r="F2" s="6"/>
      <c r="G2" s="6"/>
      <c r="H2" s="6"/>
      <c r="I2" s="6"/>
      <c r="J2" s="6"/>
      <c r="K2" s="6"/>
      <c r="L2" s="6"/>
      <c r="M2" s="6"/>
      <c r="N2" s="6"/>
      <c r="O2" s="6"/>
      <c r="P2" s="6"/>
      <c r="Q2" s="6"/>
      <c r="R2" s="6"/>
      <c r="S2" s="6"/>
      <c r="T2" s="6"/>
    </row>
    <row r="3" spans="1:20" s="3" customFormat="1" x14ac:dyDescent="0.2">
      <c r="A3" s="2" t="s">
        <v>11</v>
      </c>
      <c r="C3" s="5"/>
      <c r="D3" s="4"/>
      <c r="E3" s="6"/>
      <c r="F3" s="6"/>
      <c r="G3" s="6"/>
      <c r="H3" s="6"/>
      <c r="I3" s="6"/>
      <c r="J3" s="6"/>
      <c r="K3" s="6"/>
      <c r="L3" s="6"/>
      <c r="M3" s="6"/>
      <c r="N3" s="6"/>
      <c r="O3" s="6"/>
      <c r="P3" s="6"/>
      <c r="Q3" s="6"/>
      <c r="R3" s="6"/>
      <c r="S3" s="6"/>
      <c r="T3" s="6"/>
    </row>
    <row r="4" spans="1:20" s="3" customFormat="1" x14ac:dyDescent="0.2">
      <c r="A4" s="1"/>
      <c r="C4" s="5"/>
      <c r="D4" s="4"/>
      <c r="E4" s="6"/>
      <c r="F4" s="6"/>
      <c r="G4" s="6"/>
      <c r="H4" s="6"/>
      <c r="I4" s="6"/>
      <c r="J4" s="6"/>
      <c r="K4" s="6"/>
      <c r="L4" s="6"/>
      <c r="M4" s="6"/>
      <c r="N4" s="6"/>
      <c r="O4" s="6"/>
      <c r="P4" s="6"/>
      <c r="Q4" s="6"/>
      <c r="R4" s="6"/>
      <c r="S4" s="6"/>
      <c r="T4" s="6"/>
    </row>
    <row r="5" spans="1:20" s="3" customFormat="1" x14ac:dyDescent="0.2">
      <c r="A5" s="7" t="s">
        <v>19</v>
      </c>
      <c r="B5" s="331" t="s">
        <v>254</v>
      </c>
      <c r="C5" s="5"/>
      <c r="D5" s="4"/>
      <c r="E5" s="6"/>
      <c r="F5" s="6"/>
      <c r="G5" s="6"/>
      <c r="H5" s="6"/>
      <c r="I5" s="6"/>
      <c r="J5" s="6"/>
      <c r="K5" s="6"/>
      <c r="L5" s="6"/>
      <c r="M5" s="6"/>
      <c r="N5" s="6"/>
      <c r="O5" s="6"/>
      <c r="P5" s="6"/>
      <c r="Q5" s="6"/>
      <c r="R5" s="6"/>
      <c r="S5" s="6"/>
      <c r="T5" s="6"/>
    </row>
    <row r="6" spans="1:20" s="3" customFormat="1" x14ac:dyDescent="0.2">
      <c r="A6" s="7" t="s">
        <v>21</v>
      </c>
      <c r="B6" s="331" t="s">
        <v>255</v>
      </c>
      <c r="C6" s="5"/>
      <c r="D6" s="4"/>
      <c r="E6" s="6"/>
      <c r="F6" s="6"/>
      <c r="G6" s="6"/>
      <c r="H6" s="6"/>
      <c r="I6" s="6"/>
      <c r="J6" s="6"/>
      <c r="K6" s="6"/>
      <c r="L6" s="6"/>
      <c r="M6" s="6"/>
      <c r="N6" s="6"/>
      <c r="O6" s="6"/>
      <c r="P6" s="6"/>
      <c r="Q6" s="6"/>
      <c r="R6" s="6"/>
      <c r="S6" s="6"/>
      <c r="T6" s="6"/>
    </row>
    <row r="7" spans="1:20" s="3" customFormat="1" x14ac:dyDescent="0.2">
      <c r="A7" s="7" t="s">
        <v>18</v>
      </c>
      <c r="B7" s="332">
        <v>43642</v>
      </c>
      <c r="C7" s="5"/>
      <c r="D7" s="4"/>
      <c r="E7" s="6"/>
      <c r="F7" s="6"/>
      <c r="G7" s="6"/>
      <c r="H7" s="6"/>
      <c r="I7" s="6"/>
      <c r="J7" s="6"/>
      <c r="K7" s="6"/>
      <c r="L7" s="6"/>
      <c r="M7" s="6"/>
      <c r="N7" s="6"/>
      <c r="O7" s="6"/>
      <c r="P7" s="6"/>
      <c r="Q7" s="6"/>
      <c r="R7" s="6"/>
      <c r="S7" s="6"/>
      <c r="T7" s="6"/>
    </row>
    <row r="9" spans="1:20" x14ac:dyDescent="0.2">
      <c r="A9" s="119" t="s">
        <v>8</v>
      </c>
      <c r="B9" s="7" t="s">
        <v>92</v>
      </c>
      <c r="C9" s="7" t="s">
        <v>12</v>
      </c>
    </row>
    <row r="10" spans="1:20" ht="18" customHeight="1" x14ac:dyDescent="0.2">
      <c r="A10" s="460">
        <v>1</v>
      </c>
      <c r="B10" s="461" t="s">
        <v>236</v>
      </c>
      <c r="C10" s="471" t="s">
        <v>237</v>
      </c>
    </row>
    <row r="11" spans="1:20" ht="18" customHeight="1" x14ac:dyDescent="0.2">
      <c r="A11" s="460">
        <v>2</v>
      </c>
      <c r="B11" s="461" t="s">
        <v>238</v>
      </c>
      <c r="C11" s="471" t="s">
        <v>239</v>
      </c>
    </row>
    <row r="12" spans="1:20" ht="18" customHeight="1" x14ac:dyDescent="0.2">
      <c r="A12" s="460">
        <v>3</v>
      </c>
      <c r="B12" s="461" t="s">
        <v>151</v>
      </c>
      <c r="C12" s="471" t="s">
        <v>173</v>
      </c>
    </row>
    <row r="13" spans="1:20" ht="103.5" customHeight="1" x14ac:dyDescent="0.2">
      <c r="A13" s="458">
        <v>4</v>
      </c>
      <c r="B13" s="459" t="s">
        <v>9</v>
      </c>
      <c r="C13" s="471" t="s">
        <v>214</v>
      </c>
    </row>
    <row r="14" spans="1:20" ht="19.5" customHeight="1" x14ac:dyDescent="0.2">
      <c r="A14" s="458">
        <v>5</v>
      </c>
      <c r="B14" s="459" t="s">
        <v>17</v>
      </c>
      <c r="C14" s="471" t="s">
        <v>174</v>
      </c>
    </row>
    <row r="15" spans="1:20" ht="25.5" x14ac:dyDescent="0.2">
      <c r="A15" s="458">
        <v>6</v>
      </c>
      <c r="B15" s="459" t="s">
        <v>169</v>
      </c>
      <c r="C15" s="471" t="s">
        <v>235</v>
      </c>
    </row>
    <row r="16" spans="1:20" ht="25.5" x14ac:dyDescent="0.2">
      <c r="A16" s="458">
        <v>7</v>
      </c>
      <c r="B16" s="459" t="s">
        <v>170</v>
      </c>
      <c r="C16" s="471" t="s">
        <v>234</v>
      </c>
    </row>
    <row r="17" spans="1:3" ht="135.75" customHeight="1" x14ac:dyDescent="0.2">
      <c r="A17" s="458">
        <v>8</v>
      </c>
      <c r="B17" s="459" t="s">
        <v>171</v>
      </c>
      <c r="C17" s="471" t="s">
        <v>204</v>
      </c>
    </row>
    <row r="18" spans="1:3" ht="36.75" customHeight="1" x14ac:dyDescent="0.2">
      <c r="A18" s="458">
        <v>9</v>
      </c>
      <c r="B18" s="459" t="s">
        <v>172</v>
      </c>
      <c r="C18" s="471" t="s">
        <v>175</v>
      </c>
    </row>
    <row r="19" spans="1:3" ht="48.75" customHeight="1" x14ac:dyDescent="0.2">
      <c r="A19" s="458">
        <v>10</v>
      </c>
      <c r="B19" s="459" t="s">
        <v>245</v>
      </c>
      <c r="C19" s="471" t="s">
        <v>246</v>
      </c>
    </row>
    <row r="20" spans="1:3" x14ac:dyDescent="0.2">
      <c r="A20" s="9"/>
    </row>
    <row r="21" spans="1:3" x14ac:dyDescent="0.2">
      <c r="A21" s="9"/>
    </row>
    <row r="22" spans="1:3" x14ac:dyDescent="0.2">
      <c r="A22" s="9"/>
    </row>
  </sheetData>
  <pageMargins left="0.70866141732283472" right="0.70866141732283472" top="0.74803149606299213" bottom="0.74803149606299213" header="0.31496062992125984" footer="0.31496062992125984"/>
  <pageSetup paperSize="9" scale="9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C148"/>
  <sheetViews>
    <sheetView showGridLines="0" topLeftCell="B1" zoomScale="80" zoomScaleNormal="80" workbookViewId="0">
      <pane xSplit="4" ySplit="11" topLeftCell="N12" activePane="bottomRight" state="frozen"/>
      <selection activeCell="B1" sqref="B1"/>
      <selection pane="topRight" activeCell="F1" sqref="F1"/>
      <selection pane="bottomLeft" activeCell="B12" sqref="B12"/>
      <selection pane="bottomRight" activeCell="N76" sqref="N76"/>
    </sheetView>
  </sheetViews>
  <sheetFormatPr defaultRowHeight="12.75" x14ac:dyDescent="0.2"/>
  <cols>
    <col min="1" max="1" width="9.140625" style="11" hidden="1" customWidth="1"/>
    <col min="2" max="2" width="13.42578125" style="11" customWidth="1"/>
    <col min="3" max="3" width="12" style="11" bestFit="1" customWidth="1"/>
    <col min="4" max="4" width="48.140625" style="142" bestFit="1" customWidth="1"/>
    <col min="5" max="5" width="25.5703125" style="14" bestFit="1" customWidth="1"/>
    <col min="6" max="6" width="14.42578125" style="12" customWidth="1"/>
    <col min="7" max="18" width="9.28515625" style="12" customWidth="1"/>
    <col min="19" max="21" width="11" style="12" customWidth="1"/>
    <col min="22" max="22" width="1.7109375" style="14" customWidth="1"/>
    <col min="23" max="23" width="13.85546875" style="12" bestFit="1" customWidth="1"/>
    <col min="24" max="25" width="13.140625" style="12" customWidth="1"/>
    <col min="26" max="26" width="1.7109375" style="14" customWidth="1"/>
    <col min="27" max="27" width="50.85546875" style="12" bestFit="1" customWidth="1"/>
    <col min="28" max="29" width="9.5703125" style="11" bestFit="1" customWidth="1"/>
    <col min="30" max="16384" width="9.140625" style="11"/>
  </cols>
  <sheetData>
    <row r="1" spans="1:27" x14ac:dyDescent="0.2">
      <c r="B1" s="252" t="s">
        <v>7</v>
      </c>
      <c r="E1" s="566" t="s">
        <v>160</v>
      </c>
      <c r="F1" s="566"/>
      <c r="G1" s="566"/>
      <c r="H1" s="566"/>
      <c r="I1" s="566"/>
      <c r="J1" s="566"/>
      <c r="K1" s="566"/>
      <c r="L1" s="566"/>
      <c r="M1" s="566"/>
    </row>
    <row r="2" spans="1:27" x14ac:dyDescent="0.2">
      <c r="B2" s="253"/>
      <c r="E2" s="566" t="s">
        <v>161</v>
      </c>
      <c r="F2" s="566"/>
      <c r="G2" s="566"/>
      <c r="H2" s="566"/>
      <c r="I2" s="566"/>
      <c r="J2" s="566"/>
      <c r="K2" s="566"/>
      <c r="L2" s="566"/>
      <c r="M2" s="566"/>
    </row>
    <row r="3" spans="1:27" x14ac:dyDescent="0.2">
      <c r="B3" s="252" t="s">
        <v>11</v>
      </c>
      <c r="E3" s="252"/>
    </row>
    <row r="4" spans="1:27" x14ac:dyDescent="0.2">
      <c r="B4" s="253"/>
      <c r="E4" s="253"/>
    </row>
    <row r="5" spans="1:27" x14ac:dyDescent="0.2">
      <c r="B5" s="254" t="s">
        <v>23</v>
      </c>
      <c r="C5" s="575" t="s">
        <v>254</v>
      </c>
      <c r="D5" s="576"/>
      <c r="E5" s="12"/>
    </row>
    <row r="6" spans="1:27" ht="13.5" thickBot="1" x14ac:dyDescent="0.25">
      <c r="B6" s="253"/>
      <c r="E6" s="253"/>
    </row>
    <row r="7" spans="1:27" ht="15.75" thickBot="1" x14ac:dyDescent="0.3">
      <c r="B7" s="455" t="s">
        <v>253</v>
      </c>
      <c r="C7" s="456"/>
      <c r="D7" s="457"/>
      <c r="E7" s="255"/>
    </row>
    <row r="8" spans="1:27" ht="16.5" thickBot="1" x14ac:dyDescent="0.3">
      <c r="F8" s="14"/>
      <c r="G8" s="577" t="s">
        <v>146</v>
      </c>
      <c r="H8" s="578"/>
      <c r="I8" s="578"/>
      <c r="J8" s="578"/>
      <c r="K8" s="578"/>
      <c r="L8" s="578"/>
      <c r="M8" s="578"/>
      <c r="N8" s="578"/>
      <c r="O8" s="578"/>
      <c r="P8" s="578"/>
      <c r="Q8" s="578"/>
      <c r="R8" s="578"/>
      <c r="S8" s="578"/>
      <c r="T8" s="578"/>
      <c r="U8" s="579"/>
      <c r="W8" s="580" t="s">
        <v>147</v>
      </c>
      <c r="X8" s="580"/>
      <c r="Y8" s="580"/>
    </row>
    <row r="9" spans="1:27" s="14" customFormat="1" x14ac:dyDescent="0.2">
      <c r="B9" s="256"/>
      <c r="C9" s="91"/>
      <c r="D9" s="257"/>
      <c r="E9" s="258"/>
      <c r="F9" s="258"/>
      <c r="G9" s="569" t="s">
        <v>4</v>
      </c>
      <c r="H9" s="570"/>
      <c r="I9" s="570"/>
      <c r="J9" s="571"/>
      <c r="K9" s="569" t="s">
        <v>5</v>
      </c>
      <c r="L9" s="570"/>
      <c r="M9" s="570"/>
      <c r="N9" s="571"/>
      <c r="O9" s="569" t="s">
        <v>6</v>
      </c>
      <c r="P9" s="570"/>
      <c r="Q9" s="570"/>
      <c r="R9" s="571"/>
      <c r="S9" s="478" t="s">
        <v>144</v>
      </c>
      <c r="T9" s="479" t="s">
        <v>5</v>
      </c>
      <c r="U9" s="480" t="s">
        <v>6</v>
      </c>
      <c r="V9" s="259"/>
      <c r="W9" s="478" t="str">
        <f>G9</f>
        <v>Year 1</v>
      </c>
      <c r="X9" s="479" t="str">
        <f>K9</f>
        <v>Year 2</v>
      </c>
      <c r="Y9" s="480" t="str">
        <f>O9</f>
        <v>Year 3</v>
      </c>
      <c r="Z9" s="259"/>
      <c r="AA9" s="260" t="s">
        <v>22</v>
      </c>
    </row>
    <row r="10" spans="1:27" s="14" customFormat="1" x14ac:dyDescent="0.2">
      <c r="B10" s="261"/>
      <c r="C10" s="16"/>
      <c r="D10" s="144"/>
      <c r="E10" s="262"/>
      <c r="F10" s="17"/>
      <c r="G10" s="17" t="s">
        <v>0</v>
      </c>
      <c r="H10" s="18" t="s">
        <v>1</v>
      </c>
      <c r="I10" s="18" t="s">
        <v>2</v>
      </c>
      <c r="J10" s="19" t="s">
        <v>3</v>
      </c>
      <c r="K10" s="17" t="s">
        <v>0</v>
      </c>
      <c r="L10" s="18" t="s">
        <v>1</v>
      </c>
      <c r="M10" s="18" t="s">
        <v>2</v>
      </c>
      <c r="N10" s="19" t="s">
        <v>3</v>
      </c>
      <c r="O10" s="17" t="s">
        <v>0</v>
      </c>
      <c r="P10" s="18" t="s">
        <v>1</v>
      </c>
      <c r="Q10" s="18" t="s">
        <v>2</v>
      </c>
      <c r="R10" s="19" t="s">
        <v>3</v>
      </c>
      <c r="S10" s="17" t="s">
        <v>29</v>
      </c>
      <c r="T10" s="18" t="s">
        <v>29</v>
      </c>
      <c r="U10" s="19" t="s">
        <v>29</v>
      </c>
      <c r="W10" s="17" t="s">
        <v>112</v>
      </c>
      <c r="X10" s="18" t="s">
        <v>112</v>
      </c>
      <c r="Y10" s="19" t="s">
        <v>112</v>
      </c>
      <c r="AA10" s="263"/>
    </row>
    <row r="11" spans="1:27" s="14" customFormat="1" ht="25.5" x14ac:dyDescent="0.2">
      <c r="A11" s="14" t="s">
        <v>95</v>
      </c>
      <c r="B11" s="261" t="s">
        <v>113</v>
      </c>
      <c r="C11" s="16" t="s">
        <v>116</v>
      </c>
      <c r="D11" s="144" t="s">
        <v>111</v>
      </c>
      <c r="E11" s="262" t="s">
        <v>20</v>
      </c>
      <c r="F11" s="145" t="s">
        <v>153</v>
      </c>
      <c r="G11" s="145" t="s">
        <v>97</v>
      </c>
      <c r="H11" s="146" t="s">
        <v>98</v>
      </c>
      <c r="I11" s="146" t="s">
        <v>99</v>
      </c>
      <c r="J11" s="147" t="s">
        <v>100</v>
      </c>
      <c r="K11" s="145" t="s">
        <v>101</v>
      </c>
      <c r="L11" s="146" t="s">
        <v>102</v>
      </c>
      <c r="M11" s="146" t="s">
        <v>103</v>
      </c>
      <c r="N11" s="147" t="s">
        <v>104</v>
      </c>
      <c r="O11" s="145" t="s">
        <v>105</v>
      </c>
      <c r="P11" s="146" t="s">
        <v>106</v>
      </c>
      <c r="Q11" s="146" t="s">
        <v>107</v>
      </c>
      <c r="R11" s="147" t="s">
        <v>108</v>
      </c>
      <c r="S11" s="145" t="s">
        <v>4</v>
      </c>
      <c r="T11" s="146" t="s">
        <v>5</v>
      </c>
      <c r="U11" s="149" t="s">
        <v>6</v>
      </c>
      <c r="W11" s="145" t="s">
        <v>4</v>
      </c>
      <c r="X11" s="146" t="s">
        <v>5</v>
      </c>
      <c r="Y11" s="149" t="s">
        <v>6</v>
      </c>
      <c r="AA11" s="263"/>
    </row>
    <row r="12" spans="1:27" x14ac:dyDescent="0.2">
      <c r="B12" s="264"/>
      <c r="C12" s="14"/>
      <c r="D12" s="265"/>
      <c r="F12" s="266"/>
      <c r="G12" s="266"/>
      <c r="H12" s="267"/>
      <c r="I12" s="267"/>
      <c r="J12" s="268"/>
      <c r="K12" s="266"/>
      <c r="L12" s="267"/>
      <c r="M12" s="267"/>
      <c r="N12" s="268"/>
      <c r="O12" s="22"/>
      <c r="P12" s="269"/>
      <c r="Q12" s="269"/>
      <c r="R12" s="270"/>
      <c r="S12" s="22"/>
      <c r="T12" s="269"/>
      <c r="U12" s="270"/>
      <c r="W12" s="22"/>
      <c r="X12" s="269"/>
      <c r="Y12" s="270"/>
      <c r="AA12" s="271"/>
    </row>
    <row r="13" spans="1:27" s="14" customFormat="1" x14ac:dyDescent="0.2">
      <c r="A13" s="291" t="str">
        <f>$C$5</f>
        <v>Lothian</v>
      </c>
      <c r="B13" s="291" t="str">
        <f>D13</f>
        <v>Outpatients</v>
      </c>
      <c r="C13" s="291"/>
      <c r="D13" s="144" t="s">
        <v>114</v>
      </c>
      <c r="E13" s="262"/>
      <c r="F13" s="272"/>
      <c r="G13" s="272"/>
      <c r="H13" s="273"/>
      <c r="I13" s="273"/>
      <c r="J13" s="274"/>
      <c r="K13" s="272"/>
      <c r="L13" s="273"/>
      <c r="M13" s="273"/>
      <c r="N13" s="274"/>
      <c r="O13" s="272"/>
      <c r="P13" s="273"/>
      <c r="Q13" s="273"/>
      <c r="R13" s="274"/>
      <c r="S13" s="304"/>
      <c r="T13" s="305"/>
      <c r="U13" s="306"/>
      <c r="W13" s="272"/>
      <c r="X13" s="273"/>
      <c r="Y13" s="274"/>
      <c r="AA13" s="275"/>
    </row>
    <row r="14" spans="1:27" s="14" customFormat="1" x14ac:dyDescent="0.2">
      <c r="A14" s="292" t="str">
        <f>$C$5</f>
        <v>Lothian</v>
      </c>
      <c r="B14" s="292" t="str">
        <f>B13</f>
        <v>Outpatients</v>
      </c>
      <c r="C14" s="292" t="s">
        <v>256</v>
      </c>
      <c r="D14" s="276" t="s">
        <v>257</v>
      </c>
      <c r="E14" s="44" t="s">
        <v>258</v>
      </c>
      <c r="F14" s="27" t="s">
        <v>143</v>
      </c>
      <c r="G14" s="27">
        <v>0</v>
      </c>
      <c r="H14" s="28">
        <v>25</v>
      </c>
      <c r="I14" s="28">
        <v>75</v>
      </c>
      <c r="J14" s="29">
        <v>75</v>
      </c>
      <c r="K14" s="27"/>
      <c r="L14" s="28"/>
      <c r="M14" s="28"/>
      <c r="N14" s="29"/>
      <c r="O14" s="27"/>
      <c r="P14" s="28"/>
      <c r="Q14" s="28"/>
      <c r="R14" s="29"/>
      <c r="S14" s="153">
        <f>SUM(G14:J14)</f>
        <v>175</v>
      </c>
      <c r="T14" s="154">
        <f>SUM(K14:N14)</f>
        <v>0</v>
      </c>
      <c r="U14" s="155">
        <f>SUM(O14:R14)</f>
        <v>0</v>
      </c>
      <c r="W14" s="481">
        <v>0</v>
      </c>
      <c r="X14" s="482">
        <v>0</v>
      </c>
      <c r="Y14" s="483">
        <v>0</v>
      </c>
      <c r="AA14" s="277"/>
    </row>
    <row r="15" spans="1:27" s="14" customFormat="1" x14ac:dyDescent="0.2">
      <c r="A15" s="292" t="str">
        <f t="shared" ref="A15:A104" si="0">$C$5</f>
        <v>Lothian</v>
      </c>
      <c r="B15" s="292" t="str">
        <f t="shared" ref="B15:B78" si="1">B14</f>
        <v>Outpatients</v>
      </c>
      <c r="C15" s="292" t="s">
        <v>259</v>
      </c>
      <c r="D15" s="276" t="s">
        <v>257</v>
      </c>
      <c r="E15" s="44" t="s">
        <v>260</v>
      </c>
      <c r="F15" s="27" t="s">
        <v>143</v>
      </c>
      <c r="G15" s="27">
        <v>0</v>
      </c>
      <c r="H15" s="28">
        <v>0</v>
      </c>
      <c r="I15" s="28">
        <v>0</v>
      </c>
      <c r="J15" s="29">
        <v>4</v>
      </c>
      <c r="K15" s="27"/>
      <c r="L15" s="28"/>
      <c r="M15" s="28"/>
      <c r="N15" s="29"/>
      <c r="O15" s="27"/>
      <c r="P15" s="28"/>
      <c r="Q15" s="28"/>
      <c r="R15" s="29"/>
      <c r="S15" s="153">
        <f t="shared" ref="S15:S77" si="2">SUM(G15:J15)</f>
        <v>4</v>
      </c>
      <c r="T15" s="154">
        <f t="shared" ref="T15:T77" si="3">SUM(K15:N15)</f>
        <v>0</v>
      </c>
      <c r="U15" s="155">
        <f t="shared" ref="U15:U77" si="4">SUM(O15:R15)</f>
        <v>0</v>
      </c>
      <c r="W15" s="481">
        <v>0</v>
      </c>
      <c r="X15" s="482">
        <v>0</v>
      </c>
      <c r="Y15" s="483">
        <v>0</v>
      </c>
      <c r="AA15" s="277"/>
    </row>
    <row r="16" spans="1:27" s="14" customFormat="1" x14ac:dyDescent="0.2">
      <c r="A16" s="292" t="str">
        <f t="shared" si="0"/>
        <v>Lothian</v>
      </c>
      <c r="B16" s="292" t="str">
        <f t="shared" si="1"/>
        <v>Outpatients</v>
      </c>
      <c r="C16" s="292" t="s">
        <v>261</v>
      </c>
      <c r="D16" s="276" t="s">
        <v>257</v>
      </c>
      <c r="E16" s="44" t="s">
        <v>66</v>
      </c>
      <c r="F16" s="27" t="s">
        <v>143</v>
      </c>
      <c r="G16" s="27">
        <v>515</v>
      </c>
      <c r="H16" s="28">
        <v>527.68000000000006</v>
      </c>
      <c r="I16" s="28">
        <v>563.04</v>
      </c>
      <c r="J16" s="29">
        <v>563.04</v>
      </c>
      <c r="K16" s="27"/>
      <c r="L16" s="28"/>
      <c r="M16" s="28"/>
      <c r="N16" s="29"/>
      <c r="O16" s="27"/>
      <c r="P16" s="28"/>
      <c r="Q16" s="28"/>
      <c r="R16" s="29"/>
      <c r="S16" s="153">
        <f t="shared" si="2"/>
        <v>2168.7600000000002</v>
      </c>
      <c r="T16" s="154">
        <f t="shared" si="3"/>
        <v>0</v>
      </c>
      <c r="U16" s="155">
        <f t="shared" si="4"/>
        <v>0</v>
      </c>
      <c r="W16" s="481">
        <v>0</v>
      </c>
      <c r="X16" s="482">
        <v>0</v>
      </c>
      <c r="Y16" s="483">
        <v>0</v>
      </c>
      <c r="AA16" s="277"/>
    </row>
    <row r="17" spans="1:27" s="14" customFormat="1" x14ac:dyDescent="0.2">
      <c r="A17" s="292" t="str">
        <f t="shared" si="0"/>
        <v>Lothian</v>
      </c>
      <c r="B17" s="292" t="str">
        <f t="shared" si="1"/>
        <v>Outpatients</v>
      </c>
      <c r="C17" s="292" t="s">
        <v>262</v>
      </c>
      <c r="D17" s="276" t="s">
        <v>257</v>
      </c>
      <c r="E17" s="44" t="s">
        <v>263</v>
      </c>
      <c r="F17" s="27" t="s">
        <v>143</v>
      </c>
      <c r="G17" s="27">
        <v>30</v>
      </c>
      <c r="H17" s="28">
        <v>-168</v>
      </c>
      <c r="I17" s="28">
        <v>-249</v>
      </c>
      <c r="J17" s="29">
        <v>-213</v>
      </c>
      <c r="K17" s="27"/>
      <c r="L17" s="28"/>
      <c r="M17" s="28"/>
      <c r="N17" s="29"/>
      <c r="O17" s="27"/>
      <c r="P17" s="28"/>
      <c r="Q17" s="28"/>
      <c r="R17" s="29"/>
      <c r="S17" s="153">
        <f t="shared" si="2"/>
        <v>-600</v>
      </c>
      <c r="T17" s="154">
        <f t="shared" si="3"/>
        <v>0</v>
      </c>
      <c r="U17" s="155">
        <f t="shared" si="4"/>
        <v>0</v>
      </c>
      <c r="W17" s="481">
        <v>0</v>
      </c>
      <c r="X17" s="482">
        <v>0</v>
      </c>
      <c r="Y17" s="483">
        <v>0</v>
      </c>
      <c r="AA17" s="277" t="s">
        <v>264</v>
      </c>
    </row>
    <row r="18" spans="1:27" s="14" customFormat="1" x14ac:dyDescent="0.2">
      <c r="A18" s="292" t="str">
        <f t="shared" si="0"/>
        <v>Lothian</v>
      </c>
      <c r="B18" s="292" t="str">
        <f t="shared" si="1"/>
        <v>Outpatients</v>
      </c>
      <c r="C18" s="292" t="s">
        <v>265</v>
      </c>
      <c r="D18" s="276" t="s">
        <v>257</v>
      </c>
      <c r="E18" s="44" t="s">
        <v>266</v>
      </c>
      <c r="F18" s="27" t="s">
        <v>143</v>
      </c>
      <c r="G18" s="27">
        <v>150</v>
      </c>
      <c r="H18" s="28">
        <v>150</v>
      </c>
      <c r="I18" s="28">
        <v>0</v>
      </c>
      <c r="J18" s="29">
        <v>0</v>
      </c>
      <c r="K18" s="27"/>
      <c r="L18" s="28"/>
      <c r="M18" s="28"/>
      <c r="N18" s="29"/>
      <c r="O18" s="27"/>
      <c r="P18" s="28"/>
      <c r="Q18" s="28"/>
      <c r="R18" s="29"/>
      <c r="S18" s="153">
        <f t="shared" si="2"/>
        <v>300</v>
      </c>
      <c r="T18" s="154">
        <f t="shared" si="3"/>
        <v>0</v>
      </c>
      <c r="U18" s="155">
        <f t="shared" si="4"/>
        <v>0</v>
      </c>
      <c r="W18" s="481">
        <v>0</v>
      </c>
      <c r="X18" s="482">
        <v>0</v>
      </c>
      <c r="Y18" s="483">
        <v>0</v>
      </c>
      <c r="AA18" s="277"/>
    </row>
    <row r="19" spans="1:27" x14ac:dyDescent="0.2">
      <c r="A19" s="292" t="str">
        <f t="shared" si="0"/>
        <v>Lothian</v>
      </c>
      <c r="B19" s="292" t="str">
        <f t="shared" si="1"/>
        <v>Outpatients</v>
      </c>
      <c r="C19" s="292" t="s">
        <v>267</v>
      </c>
      <c r="D19" s="276" t="s">
        <v>257</v>
      </c>
      <c r="E19" s="44" t="s">
        <v>268</v>
      </c>
      <c r="F19" s="27" t="s">
        <v>143</v>
      </c>
      <c r="G19" s="27">
        <v>84</v>
      </c>
      <c r="H19" s="28">
        <v>84</v>
      </c>
      <c r="I19" s="28">
        <v>84</v>
      </c>
      <c r="J19" s="29">
        <v>84</v>
      </c>
      <c r="K19" s="27"/>
      <c r="L19" s="28"/>
      <c r="M19" s="28"/>
      <c r="N19" s="29"/>
      <c r="O19" s="27"/>
      <c r="P19" s="28"/>
      <c r="Q19" s="28"/>
      <c r="R19" s="29"/>
      <c r="S19" s="153">
        <f t="shared" si="2"/>
        <v>336</v>
      </c>
      <c r="T19" s="154">
        <f t="shared" si="3"/>
        <v>0</v>
      </c>
      <c r="U19" s="155">
        <f t="shared" si="4"/>
        <v>0</v>
      </c>
      <c r="W19" s="481">
        <v>0</v>
      </c>
      <c r="X19" s="482">
        <v>0</v>
      </c>
      <c r="Y19" s="483">
        <v>0</v>
      </c>
      <c r="AA19" s="277"/>
    </row>
    <row r="20" spans="1:27" x14ac:dyDescent="0.2">
      <c r="A20" s="293" t="str">
        <f t="shared" si="0"/>
        <v>Lothian</v>
      </c>
      <c r="B20" s="293" t="str">
        <f t="shared" si="1"/>
        <v>Outpatients</v>
      </c>
      <c r="C20" s="292" t="s">
        <v>269</v>
      </c>
      <c r="D20" s="278" t="s">
        <v>270</v>
      </c>
      <c r="E20" s="45" t="s">
        <v>271</v>
      </c>
      <c r="F20" s="27" t="s">
        <v>143</v>
      </c>
      <c r="G20" s="31">
        <v>15</v>
      </c>
      <c r="H20" s="32">
        <v>15</v>
      </c>
      <c r="I20" s="32">
        <v>15</v>
      </c>
      <c r="J20" s="33">
        <v>15</v>
      </c>
      <c r="K20" s="31"/>
      <c r="L20" s="32"/>
      <c r="M20" s="32"/>
      <c r="N20" s="33"/>
      <c r="O20" s="31"/>
      <c r="P20" s="32"/>
      <c r="Q20" s="32"/>
      <c r="R20" s="33"/>
      <c r="S20" s="159">
        <f t="shared" si="2"/>
        <v>60</v>
      </c>
      <c r="T20" s="160">
        <f t="shared" si="3"/>
        <v>0</v>
      </c>
      <c r="U20" s="161">
        <f t="shared" si="4"/>
        <v>0</v>
      </c>
      <c r="W20" s="481">
        <v>0</v>
      </c>
      <c r="X20" s="482">
        <v>0</v>
      </c>
      <c r="Y20" s="483">
        <v>0</v>
      </c>
      <c r="AA20" s="279"/>
    </row>
    <row r="21" spans="1:27" x14ac:dyDescent="0.2">
      <c r="A21" s="293" t="str">
        <f t="shared" si="0"/>
        <v>Lothian</v>
      </c>
      <c r="B21" s="293" t="str">
        <f t="shared" si="1"/>
        <v>Outpatients</v>
      </c>
      <c r="C21" s="292" t="s">
        <v>272</v>
      </c>
      <c r="D21" s="278" t="s">
        <v>270</v>
      </c>
      <c r="E21" s="45" t="s">
        <v>65</v>
      </c>
      <c r="F21" s="27" t="s">
        <v>143</v>
      </c>
      <c r="G21" s="31">
        <v>232</v>
      </c>
      <c r="H21" s="32">
        <v>60.1</v>
      </c>
      <c r="I21" s="32">
        <v>180.3</v>
      </c>
      <c r="J21" s="33">
        <v>180.3</v>
      </c>
      <c r="K21" s="31"/>
      <c r="L21" s="32"/>
      <c r="M21" s="32"/>
      <c r="N21" s="33"/>
      <c r="O21" s="31"/>
      <c r="P21" s="32"/>
      <c r="Q21" s="32"/>
      <c r="R21" s="33"/>
      <c r="S21" s="159">
        <f t="shared" si="2"/>
        <v>652.70000000000005</v>
      </c>
      <c r="T21" s="160">
        <f t="shared" si="3"/>
        <v>0</v>
      </c>
      <c r="U21" s="161">
        <f t="shared" si="4"/>
        <v>0</v>
      </c>
      <c r="W21" s="481">
        <v>0</v>
      </c>
      <c r="X21" s="482">
        <v>0</v>
      </c>
      <c r="Y21" s="483">
        <v>0</v>
      </c>
      <c r="AA21" s="279"/>
    </row>
    <row r="22" spans="1:27" x14ac:dyDescent="0.2">
      <c r="A22" s="293" t="str">
        <f t="shared" si="0"/>
        <v>Lothian</v>
      </c>
      <c r="B22" s="293" t="str">
        <f t="shared" si="1"/>
        <v>Outpatients</v>
      </c>
      <c r="C22" s="292" t="s">
        <v>273</v>
      </c>
      <c r="D22" s="278" t="s">
        <v>270</v>
      </c>
      <c r="E22" s="45" t="s">
        <v>66</v>
      </c>
      <c r="F22" s="27" t="s">
        <v>143</v>
      </c>
      <c r="G22" s="31">
        <v>0</v>
      </c>
      <c r="H22" s="32">
        <v>0</v>
      </c>
      <c r="I22" s="32">
        <v>84</v>
      </c>
      <c r="J22" s="33">
        <v>84</v>
      </c>
      <c r="K22" s="31"/>
      <c r="L22" s="32"/>
      <c r="M22" s="32"/>
      <c r="N22" s="33"/>
      <c r="O22" s="31"/>
      <c r="P22" s="32"/>
      <c r="Q22" s="32"/>
      <c r="R22" s="33"/>
      <c r="S22" s="159">
        <f t="shared" si="2"/>
        <v>168</v>
      </c>
      <c r="T22" s="160">
        <f t="shared" si="3"/>
        <v>0</v>
      </c>
      <c r="U22" s="161">
        <f t="shared" si="4"/>
        <v>0</v>
      </c>
      <c r="W22" s="481">
        <v>0</v>
      </c>
      <c r="X22" s="482">
        <v>0</v>
      </c>
      <c r="Y22" s="483">
        <v>0</v>
      </c>
      <c r="AA22" s="279"/>
    </row>
    <row r="23" spans="1:27" x14ac:dyDescent="0.2">
      <c r="A23" s="293"/>
      <c r="B23" s="293" t="str">
        <f t="shared" si="1"/>
        <v>Outpatients</v>
      </c>
      <c r="C23" s="292" t="s">
        <v>274</v>
      </c>
      <c r="D23" s="278" t="s">
        <v>270</v>
      </c>
      <c r="E23" s="45" t="s">
        <v>263</v>
      </c>
      <c r="F23" s="27" t="s">
        <v>143</v>
      </c>
      <c r="G23" s="31">
        <v>750.71</v>
      </c>
      <c r="H23" s="32">
        <v>663.26678400000003</v>
      </c>
      <c r="I23" s="32">
        <v>456.85753599999998</v>
      </c>
      <c r="J23" s="33">
        <v>450.13443200000006</v>
      </c>
      <c r="K23" s="31"/>
      <c r="L23" s="32"/>
      <c r="M23" s="32"/>
      <c r="N23" s="33"/>
      <c r="O23" s="31"/>
      <c r="P23" s="32"/>
      <c r="Q23" s="32"/>
      <c r="R23" s="33"/>
      <c r="S23" s="159">
        <f t="shared" si="2"/>
        <v>2320.9687519999998</v>
      </c>
      <c r="T23" s="160">
        <f t="shared" si="3"/>
        <v>0</v>
      </c>
      <c r="U23" s="161">
        <f t="shared" si="4"/>
        <v>0</v>
      </c>
      <c r="W23" s="481">
        <v>393256.06</v>
      </c>
      <c r="X23" s="482">
        <v>0</v>
      </c>
      <c r="Y23" s="483">
        <v>0</v>
      </c>
      <c r="AA23" s="279" t="s">
        <v>275</v>
      </c>
    </row>
    <row r="24" spans="1:27" x14ac:dyDescent="0.2">
      <c r="A24" s="293"/>
      <c r="B24" s="293" t="str">
        <f t="shared" si="1"/>
        <v>Outpatients</v>
      </c>
      <c r="C24" s="292" t="s">
        <v>276</v>
      </c>
      <c r="D24" s="278" t="s">
        <v>270</v>
      </c>
      <c r="E24" s="45" t="s">
        <v>45</v>
      </c>
      <c r="F24" s="27" t="s">
        <v>143</v>
      </c>
      <c r="G24" s="31">
        <v>0</v>
      </c>
      <c r="H24" s="32">
        <v>120</v>
      </c>
      <c r="I24" s="32">
        <v>180</v>
      </c>
      <c r="J24" s="33">
        <v>180</v>
      </c>
      <c r="K24" s="31"/>
      <c r="L24" s="32"/>
      <c r="M24" s="32"/>
      <c r="N24" s="33"/>
      <c r="O24" s="31"/>
      <c r="P24" s="32"/>
      <c r="Q24" s="32"/>
      <c r="R24" s="33"/>
      <c r="S24" s="159">
        <f t="shared" si="2"/>
        <v>480</v>
      </c>
      <c r="T24" s="160">
        <f t="shared" si="3"/>
        <v>0</v>
      </c>
      <c r="U24" s="161">
        <f t="shared" si="4"/>
        <v>0</v>
      </c>
      <c r="W24" s="481">
        <v>0</v>
      </c>
      <c r="X24" s="482">
        <v>0</v>
      </c>
      <c r="Y24" s="483">
        <v>0</v>
      </c>
      <c r="AA24" s="279"/>
    </row>
    <row r="25" spans="1:27" x14ac:dyDescent="0.2">
      <c r="A25" s="293"/>
      <c r="B25" s="293" t="str">
        <f t="shared" si="1"/>
        <v>Outpatients</v>
      </c>
      <c r="C25" s="292" t="s">
        <v>277</v>
      </c>
      <c r="D25" s="278" t="s">
        <v>270</v>
      </c>
      <c r="E25" s="45" t="s">
        <v>266</v>
      </c>
      <c r="F25" s="27" t="s">
        <v>143</v>
      </c>
      <c r="G25" s="31">
        <v>0</v>
      </c>
      <c r="H25" s="32">
        <v>0</v>
      </c>
      <c r="I25" s="32">
        <v>60</v>
      </c>
      <c r="J25" s="33">
        <v>60</v>
      </c>
      <c r="K25" s="31"/>
      <c r="L25" s="32"/>
      <c r="M25" s="32"/>
      <c r="N25" s="33"/>
      <c r="O25" s="31"/>
      <c r="P25" s="32"/>
      <c r="Q25" s="32"/>
      <c r="R25" s="33"/>
      <c r="S25" s="159">
        <f t="shared" si="2"/>
        <v>120</v>
      </c>
      <c r="T25" s="160">
        <f t="shared" si="3"/>
        <v>0</v>
      </c>
      <c r="U25" s="161">
        <f t="shared" si="4"/>
        <v>0</v>
      </c>
      <c r="W25" s="481">
        <v>0</v>
      </c>
      <c r="X25" s="482">
        <v>0</v>
      </c>
      <c r="Y25" s="483">
        <v>0</v>
      </c>
      <c r="AA25" s="279"/>
    </row>
    <row r="26" spans="1:27" x14ac:dyDescent="0.2">
      <c r="A26" s="293"/>
      <c r="B26" s="293" t="str">
        <f t="shared" si="1"/>
        <v>Outpatients</v>
      </c>
      <c r="C26" s="292" t="s">
        <v>278</v>
      </c>
      <c r="D26" s="278" t="s">
        <v>279</v>
      </c>
      <c r="E26" s="45" t="s">
        <v>271</v>
      </c>
      <c r="F26" s="27" t="s">
        <v>143</v>
      </c>
      <c r="G26" s="31">
        <v>0</v>
      </c>
      <c r="H26" s="32">
        <v>24</v>
      </c>
      <c r="I26" s="32">
        <v>72</v>
      </c>
      <c r="J26" s="33">
        <v>72</v>
      </c>
      <c r="K26" s="31"/>
      <c r="L26" s="32"/>
      <c r="M26" s="32"/>
      <c r="N26" s="33"/>
      <c r="O26" s="31"/>
      <c r="P26" s="32"/>
      <c r="Q26" s="32"/>
      <c r="R26" s="33"/>
      <c r="S26" s="159">
        <f t="shared" si="2"/>
        <v>168</v>
      </c>
      <c r="T26" s="160">
        <f t="shared" si="3"/>
        <v>0</v>
      </c>
      <c r="U26" s="161">
        <f t="shared" si="4"/>
        <v>0</v>
      </c>
      <c r="W26" s="481">
        <v>12500</v>
      </c>
      <c r="X26" s="482">
        <v>0</v>
      </c>
      <c r="Y26" s="483">
        <v>0</v>
      </c>
      <c r="AA26" s="279" t="s">
        <v>280</v>
      </c>
    </row>
    <row r="27" spans="1:27" x14ac:dyDescent="0.2">
      <c r="A27" s="293"/>
      <c r="B27" s="293" t="str">
        <f t="shared" si="1"/>
        <v>Outpatients</v>
      </c>
      <c r="C27" s="292" t="s">
        <v>281</v>
      </c>
      <c r="D27" s="278" t="s">
        <v>279</v>
      </c>
      <c r="E27" s="45" t="s">
        <v>282</v>
      </c>
      <c r="F27" s="27" t="s">
        <v>143</v>
      </c>
      <c r="G27" s="31">
        <v>0</v>
      </c>
      <c r="H27" s="32">
        <v>0</v>
      </c>
      <c r="I27" s="32">
        <v>26.666666666666668</v>
      </c>
      <c r="J27" s="33">
        <v>119.33333333333333</v>
      </c>
      <c r="K27" s="31"/>
      <c r="L27" s="32"/>
      <c r="M27" s="32"/>
      <c r="N27" s="33"/>
      <c r="O27" s="31"/>
      <c r="P27" s="32"/>
      <c r="Q27" s="32"/>
      <c r="R27" s="33"/>
      <c r="S27" s="159">
        <f t="shared" si="2"/>
        <v>146</v>
      </c>
      <c r="T27" s="160">
        <f t="shared" si="3"/>
        <v>0</v>
      </c>
      <c r="U27" s="161">
        <f t="shared" si="4"/>
        <v>0</v>
      </c>
      <c r="W27" s="481">
        <v>15000</v>
      </c>
      <c r="X27" s="482">
        <v>0</v>
      </c>
      <c r="Y27" s="483">
        <v>0</v>
      </c>
      <c r="AA27" s="279" t="s">
        <v>283</v>
      </c>
    </row>
    <row r="28" spans="1:27" x14ac:dyDescent="0.2">
      <c r="A28" s="293"/>
      <c r="B28" s="293" t="str">
        <f>B27</f>
        <v>Outpatients</v>
      </c>
      <c r="C28" s="292" t="s">
        <v>284</v>
      </c>
      <c r="D28" s="278" t="s">
        <v>279</v>
      </c>
      <c r="E28" s="45" t="s">
        <v>258</v>
      </c>
      <c r="F28" s="27" t="s">
        <v>143</v>
      </c>
      <c r="G28" s="31">
        <v>0</v>
      </c>
      <c r="H28" s="32">
        <v>0</v>
      </c>
      <c r="I28" s="32">
        <v>48</v>
      </c>
      <c r="J28" s="33">
        <v>72</v>
      </c>
      <c r="K28" s="31"/>
      <c r="L28" s="32"/>
      <c r="M28" s="32"/>
      <c r="N28" s="33"/>
      <c r="O28" s="31"/>
      <c r="P28" s="32"/>
      <c r="Q28" s="32"/>
      <c r="R28" s="33"/>
      <c r="S28" s="159">
        <f t="shared" si="2"/>
        <v>120</v>
      </c>
      <c r="T28" s="160">
        <f t="shared" si="3"/>
        <v>0</v>
      </c>
      <c r="U28" s="161">
        <f t="shared" si="4"/>
        <v>0</v>
      </c>
      <c r="W28" s="481">
        <f>52083/4</f>
        <v>13020.75</v>
      </c>
      <c r="X28" s="482">
        <v>0</v>
      </c>
      <c r="Y28" s="483">
        <v>0</v>
      </c>
      <c r="AA28" s="279" t="s">
        <v>285</v>
      </c>
    </row>
    <row r="29" spans="1:27" x14ac:dyDescent="0.2">
      <c r="A29" s="293"/>
      <c r="B29" s="293" t="str">
        <f t="shared" si="1"/>
        <v>Outpatients</v>
      </c>
      <c r="C29" s="292" t="s">
        <v>286</v>
      </c>
      <c r="D29" s="278" t="s">
        <v>279</v>
      </c>
      <c r="E29" s="45" t="s">
        <v>260</v>
      </c>
      <c r="F29" s="27" t="s">
        <v>143</v>
      </c>
      <c r="G29" s="31">
        <v>0</v>
      </c>
      <c r="H29" s="32">
        <v>7</v>
      </c>
      <c r="I29" s="32">
        <v>42</v>
      </c>
      <c r="J29" s="33">
        <v>126</v>
      </c>
      <c r="K29" s="31"/>
      <c r="L29" s="32"/>
      <c r="M29" s="32"/>
      <c r="N29" s="33"/>
      <c r="O29" s="31"/>
      <c r="P29" s="32"/>
      <c r="Q29" s="32"/>
      <c r="R29" s="33"/>
      <c r="S29" s="159">
        <f t="shared" si="2"/>
        <v>175</v>
      </c>
      <c r="T29" s="160">
        <f t="shared" si="3"/>
        <v>0</v>
      </c>
      <c r="U29" s="161">
        <f t="shared" si="4"/>
        <v>0</v>
      </c>
      <c r="W29" s="481">
        <v>208500</v>
      </c>
      <c r="X29" s="482">
        <v>0</v>
      </c>
      <c r="Y29" s="483">
        <v>0</v>
      </c>
      <c r="AA29" s="279" t="s">
        <v>287</v>
      </c>
    </row>
    <row r="30" spans="1:27" x14ac:dyDescent="0.2">
      <c r="A30" s="293"/>
      <c r="B30" s="293" t="str">
        <f t="shared" si="1"/>
        <v>Outpatients</v>
      </c>
      <c r="C30" s="292" t="s">
        <v>288</v>
      </c>
      <c r="D30" s="278" t="s">
        <v>279</v>
      </c>
      <c r="E30" s="45" t="s">
        <v>263</v>
      </c>
      <c r="F30" s="27" t="s">
        <v>143</v>
      </c>
      <c r="G30" s="31">
        <v>0</v>
      </c>
      <c r="H30" s="32">
        <v>0</v>
      </c>
      <c r="I30" s="32">
        <v>0</v>
      </c>
      <c r="J30" s="33">
        <v>-42</v>
      </c>
      <c r="K30" s="31"/>
      <c r="L30" s="32"/>
      <c r="M30" s="32"/>
      <c r="N30" s="33"/>
      <c r="O30" s="31"/>
      <c r="P30" s="32"/>
      <c r="Q30" s="32"/>
      <c r="R30" s="33"/>
      <c r="S30" s="159">
        <f t="shared" si="2"/>
        <v>-42</v>
      </c>
      <c r="T30" s="160">
        <f t="shared" si="3"/>
        <v>0</v>
      </c>
      <c r="U30" s="161">
        <f t="shared" si="4"/>
        <v>0</v>
      </c>
      <c r="W30" s="481">
        <v>0</v>
      </c>
      <c r="X30" s="482">
        <v>0</v>
      </c>
      <c r="Y30" s="483">
        <v>0</v>
      </c>
      <c r="AA30" s="277" t="s">
        <v>289</v>
      </c>
    </row>
    <row r="31" spans="1:27" x14ac:dyDescent="0.2">
      <c r="A31" s="293"/>
      <c r="B31" s="293" t="str">
        <f t="shared" si="1"/>
        <v>Outpatients</v>
      </c>
      <c r="C31" s="292" t="s">
        <v>290</v>
      </c>
      <c r="D31" s="278" t="s">
        <v>279</v>
      </c>
      <c r="E31" s="45" t="s">
        <v>45</v>
      </c>
      <c r="F31" s="27" t="s">
        <v>143</v>
      </c>
      <c r="G31" s="31">
        <v>0</v>
      </c>
      <c r="H31" s="32">
        <v>20</v>
      </c>
      <c r="I31" s="32">
        <v>60</v>
      </c>
      <c r="J31" s="33">
        <v>60</v>
      </c>
      <c r="K31" s="31"/>
      <c r="L31" s="32"/>
      <c r="M31" s="32"/>
      <c r="N31" s="33"/>
      <c r="O31" s="31"/>
      <c r="P31" s="32"/>
      <c r="Q31" s="32"/>
      <c r="R31" s="33"/>
      <c r="S31" s="159">
        <f t="shared" si="2"/>
        <v>140</v>
      </c>
      <c r="T31" s="160">
        <f t="shared" si="3"/>
        <v>0</v>
      </c>
      <c r="U31" s="161">
        <f t="shared" si="4"/>
        <v>0</v>
      </c>
      <c r="W31" s="481">
        <v>12500</v>
      </c>
      <c r="X31" s="482">
        <v>0</v>
      </c>
      <c r="Y31" s="483">
        <v>0</v>
      </c>
      <c r="AA31" s="279" t="s">
        <v>291</v>
      </c>
    </row>
    <row r="32" spans="1:27" x14ac:dyDescent="0.2">
      <c r="A32" s="293"/>
      <c r="B32" s="293" t="str">
        <f t="shared" si="1"/>
        <v>Outpatients</v>
      </c>
      <c r="C32" s="292" t="s">
        <v>292</v>
      </c>
      <c r="D32" s="278" t="s">
        <v>279</v>
      </c>
      <c r="E32" s="45" t="s">
        <v>266</v>
      </c>
      <c r="F32" s="27" t="s">
        <v>143</v>
      </c>
      <c r="G32" s="31">
        <v>0</v>
      </c>
      <c r="H32" s="32">
        <v>0</v>
      </c>
      <c r="I32" s="32">
        <v>168</v>
      </c>
      <c r="J32" s="33">
        <v>168</v>
      </c>
      <c r="K32" s="31"/>
      <c r="L32" s="32"/>
      <c r="M32" s="32"/>
      <c r="N32" s="33"/>
      <c r="O32" s="31"/>
      <c r="P32" s="32"/>
      <c r="Q32" s="32"/>
      <c r="R32" s="33"/>
      <c r="S32" s="159">
        <f t="shared" si="2"/>
        <v>336</v>
      </c>
      <c r="T32" s="160">
        <f t="shared" si="3"/>
        <v>0</v>
      </c>
      <c r="U32" s="161">
        <f t="shared" si="4"/>
        <v>0</v>
      </c>
      <c r="W32" s="481">
        <v>12500</v>
      </c>
      <c r="X32" s="482">
        <v>0</v>
      </c>
      <c r="Y32" s="483">
        <v>0</v>
      </c>
      <c r="AA32" s="279" t="s">
        <v>291</v>
      </c>
    </row>
    <row r="33" spans="1:27" x14ac:dyDescent="0.2">
      <c r="A33" s="293"/>
      <c r="B33" s="293" t="str">
        <f t="shared" si="1"/>
        <v>Outpatients</v>
      </c>
      <c r="C33" s="292" t="s">
        <v>293</v>
      </c>
      <c r="D33" s="278" t="s">
        <v>294</v>
      </c>
      <c r="E33" s="45" t="s">
        <v>58</v>
      </c>
      <c r="F33" s="27" t="s">
        <v>143</v>
      </c>
      <c r="G33" s="484">
        <v>0</v>
      </c>
      <c r="H33" s="485">
        <v>0</v>
      </c>
      <c r="I33" s="485">
        <v>0</v>
      </c>
      <c r="J33" s="486">
        <v>0</v>
      </c>
      <c r="K33" s="31"/>
      <c r="L33" s="32"/>
      <c r="M33" s="32"/>
      <c r="N33" s="33"/>
      <c r="O33" s="31"/>
      <c r="P33" s="32"/>
      <c r="Q33" s="32"/>
      <c r="R33" s="33"/>
      <c r="S33" s="159">
        <f t="shared" si="2"/>
        <v>0</v>
      </c>
      <c r="T33" s="160">
        <f t="shared" si="3"/>
        <v>0</v>
      </c>
      <c r="U33" s="161">
        <f t="shared" si="4"/>
        <v>0</v>
      </c>
      <c r="W33" s="481">
        <v>122215</v>
      </c>
      <c r="X33" s="482">
        <v>0</v>
      </c>
      <c r="Y33" s="483">
        <v>0</v>
      </c>
      <c r="AA33" s="279" t="s">
        <v>295</v>
      </c>
    </row>
    <row r="34" spans="1:27" x14ac:dyDescent="0.2">
      <c r="A34" s="293"/>
      <c r="B34" s="293" t="str">
        <f>B32</f>
        <v>Outpatients</v>
      </c>
      <c r="C34" s="292" t="s">
        <v>296</v>
      </c>
      <c r="D34" s="278" t="s">
        <v>294</v>
      </c>
      <c r="E34" s="45" t="s">
        <v>271</v>
      </c>
      <c r="F34" s="27" t="s">
        <v>143</v>
      </c>
      <c r="G34" s="31">
        <v>0</v>
      </c>
      <c r="H34" s="32">
        <v>0</v>
      </c>
      <c r="I34" s="32">
        <v>72</v>
      </c>
      <c r="J34" s="33">
        <v>72</v>
      </c>
      <c r="K34" s="31"/>
      <c r="L34" s="32"/>
      <c r="M34" s="32"/>
      <c r="N34" s="33"/>
      <c r="O34" s="31"/>
      <c r="P34" s="32"/>
      <c r="Q34" s="32"/>
      <c r="R34" s="33"/>
      <c r="S34" s="159">
        <f t="shared" si="2"/>
        <v>144</v>
      </c>
      <c r="T34" s="160">
        <f t="shared" si="3"/>
        <v>0</v>
      </c>
      <c r="U34" s="161">
        <f t="shared" si="4"/>
        <v>0</v>
      </c>
      <c r="W34" s="481">
        <v>35000</v>
      </c>
      <c r="X34" s="482">
        <v>0</v>
      </c>
      <c r="Y34" s="483">
        <v>0</v>
      </c>
      <c r="AA34" s="279" t="s">
        <v>297</v>
      </c>
    </row>
    <row r="35" spans="1:27" x14ac:dyDescent="0.2">
      <c r="A35" s="293"/>
      <c r="B35" s="293" t="str">
        <f t="shared" si="1"/>
        <v>Outpatients</v>
      </c>
      <c r="C35" s="292" t="s">
        <v>298</v>
      </c>
      <c r="D35" s="278" t="s">
        <v>294</v>
      </c>
      <c r="E35" s="45" t="s">
        <v>258</v>
      </c>
      <c r="F35" s="27" t="s">
        <v>143</v>
      </c>
      <c r="G35" s="31">
        <v>24</v>
      </c>
      <c r="H35" s="32">
        <v>48</v>
      </c>
      <c r="I35" s="32">
        <v>0</v>
      </c>
      <c r="J35" s="33">
        <v>0</v>
      </c>
      <c r="K35" s="31"/>
      <c r="L35" s="32"/>
      <c r="M35" s="32"/>
      <c r="N35" s="33"/>
      <c r="O35" s="31"/>
      <c r="P35" s="32"/>
      <c r="Q35" s="32"/>
      <c r="R35" s="33"/>
      <c r="S35" s="159">
        <f t="shared" si="2"/>
        <v>72</v>
      </c>
      <c r="T35" s="160">
        <f t="shared" si="3"/>
        <v>0</v>
      </c>
      <c r="U35" s="161">
        <f t="shared" si="4"/>
        <v>0</v>
      </c>
      <c r="W35" s="481">
        <v>45000</v>
      </c>
      <c r="X35" s="482">
        <v>0</v>
      </c>
      <c r="Y35" s="483">
        <v>0</v>
      </c>
      <c r="AA35" s="279" t="s">
        <v>299</v>
      </c>
    </row>
    <row r="36" spans="1:27" x14ac:dyDescent="0.2">
      <c r="A36" s="293"/>
      <c r="B36" s="293" t="str">
        <f t="shared" si="1"/>
        <v>Outpatients</v>
      </c>
      <c r="C36" s="292" t="s">
        <v>300</v>
      </c>
      <c r="D36" s="278" t="s">
        <v>279</v>
      </c>
      <c r="E36" s="45" t="s">
        <v>301</v>
      </c>
      <c r="F36" s="27" t="s">
        <v>143</v>
      </c>
      <c r="G36" s="31"/>
      <c r="H36" s="32"/>
      <c r="I36" s="32"/>
      <c r="J36" s="33"/>
      <c r="K36" s="31"/>
      <c r="L36" s="32"/>
      <c r="M36" s="32"/>
      <c r="N36" s="33"/>
      <c r="O36" s="31"/>
      <c r="P36" s="32"/>
      <c r="Q36" s="32"/>
      <c r="R36" s="33"/>
      <c r="S36" s="159">
        <f t="shared" si="2"/>
        <v>0</v>
      </c>
      <c r="T36" s="160">
        <f t="shared" si="3"/>
        <v>0</v>
      </c>
      <c r="U36" s="161">
        <f t="shared" si="4"/>
        <v>0</v>
      </c>
      <c r="W36" s="481">
        <v>0</v>
      </c>
      <c r="X36" s="482">
        <v>0</v>
      </c>
      <c r="Y36" s="483">
        <v>0</v>
      </c>
      <c r="AA36" s="279" t="s">
        <v>302</v>
      </c>
    </row>
    <row r="37" spans="1:27" x14ac:dyDescent="0.2">
      <c r="A37" s="293"/>
      <c r="B37" s="293" t="str">
        <f t="shared" si="1"/>
        <v>Outpatients</v>
      </c>
      <c r="C37" s="292" t="s">
        <v>303</v>
      </c>
      <c r="D37" s="278" t="s">
        <v>304</v>
      </c>
      <c r="E37" s="45" t="s">
        <v>282</v>
      </c>
      <c r="F37" s="27" t="s">
        <v>143</v>
      </c>
      <c r="G37" s="31">
        <v>0</v>
      </c>
      <c r="H37" s="32">
        <v>0</v>
      </c>
      <c r="I37" s="32">
        <v>16</v>
      </c>
      <c r="J37" s="33">
        <v>24</v>
      </c>
      <c r="K37" s="31"/>
      <c r="L37" s="32"/>
      <c r="M37" s="32"/>
      <c r="N37" s="33"/>
      <c r="O37" s="31"/>
      <c r="P37" s="32"/>
      <c r="Q37" s="32"/>
      <c r="R37" s="33"/>
      <c r="S37" s="159">
        <f t="shared" si="2"/>
        <v>40</v>
      </c>
      <c r="T37" s="160">
        <f t="shared" si="3"/>
        <v>0</v>
      </c>
      <c r="U37" s="161">
        <f t="shared" si="4"/>
        <v>0</v>
      </c>
      <c r="W37" s="481">
        <v>0</v>
      </c>
      <c r="X37" s="482">
        <v>0</v>
      </c>
      <c r="Y37" s="483">
        <v>0</v>
      </c>
      <c r="AA37" s="279" t="s">
        <v>305</v>
      </c>
    </row>
    <row r="38" spans="1:27" x14ac:dyDescent="0.2">
      <c r="A38" s="293"/>
      <c r="B38" s="293" t="str">
        <f t="shared" si="1"/>
        <v>Outpatients</v>
      </c>
      <c r="C38" s="292" t="s">
        <v>306</v>
      </c>
      <c r="D38" s="278" t="s">
        <v>304</v>
      </c>
      <c r="E38" s="45" t="s">
        <v>301</v>
      </c>
      <c r="F38" s="27" t="s">
        <v>143</v>
      </c>
      <c r="G38" s="31"/>
      <c r="H38" s="32"/>
      <c r="I38" s="32"/>
      <c r="J38" s="33"/>
      <c r="K38" s="31"/>
      <c r="L38" s="32"/>
      <c r="M38" s="32"/>
      <c r="N38" s="33"/>
      <c r="O38" s="31"/>
      <c r="P38" s="32"/>
      <c r="Q38" s="32"/>
      <c r="R38" s="33"/>
      <c r="S38" s="159">
        <f t="shared" si="2"/>
        <v>0</v>
      </c>
      <c r="T38" s="160">
        <f t="shared" si="3"/>
        <v>0</v>
      </c>
      <c r="U38" s="161">
        <f t="shared" si="4"/>
        <v>0</v>
      </c>
      <c r="W38" s="481">
        <v>0</v>
      </c>
      <c r="X38" s="482">
        <v>0</v>
      </c>
      <c r="Y38" s="483">
        <v>0</v>
      </c>
      <c r="AA38" s="279" t="s">
        <v>302</v>
      </c>
    </row>
    <row r="39" spans="1:27" x14ac:dyDescent="0.2">
      <c r="A39" s="293"/>
      <c r="B39" s="293" t="str">
        <f t="shared" si="1"/>
        <v>Outpatients</v>
      </c>
      <c r="C39" s="292" t="s">
        <v>307</v>
      </c>
      <c r="D39" s="278" t="s">
        <v>308</v>
      </c>
      <c r="E39" s="45" t="s">
        <v>309</v>
      </c>
      <c r="F39" s="27" t="s">
        <v>143</v>
      </c>
      <c r="G39" s="31">
        <v>500</v>
      </c>
      <c r="H39" s="32">
        <v>500</v>
      </c>
      <c r="I39" s="32">
        <v>500</v>
      </c>
      <c r="J39" s="33">
        <v>500</v>
      </c>
      <c r="K39" s="31"/>
      <c r="L39" s="32"/>
      <c r="M39" s="32"/>
      <c r="N39" s="33"/>
      <c r="O39" s="31"/>
      <c r="P39" s="32"/>
      <c r="Q39" s="32"/>
      <c r="R39" s="33"/>
      <c r="S39" s="159">
        <f t="shared" si="2"/>
        <v>2000</v>
      </c>
      <c r="T39" s="160">
        <f t="shared" si="3"/>
        <v>0</v>
      </c>
      <c r="U39" s="161">
        <f t="shared" si="4"/>
        <v>0</v>
      </c>
      <c r="W39" s="481">
        <v>323920.98800000007</v>
      </c>
      <c r="X39" s="482">
        <v>0</v>
      </c>
      <c r="Y39" s="483">
        <v>0</v>
      </c>
      <c r="AA39" s="279"/>
    </row>
    <row r="40" spans="1:27" x14ac:dyDescent="0.2">
      <c r="A40" s="293"/>
      <c r="B40" s="293" t="str">
        <f t="shared" si="1"/>
        <v>Outpatients</v>
      </c>
      <c r="C40" s="292" t="s">
        <v>310</v>
      </c>
      <c r="D40" s="278" t="s">
        <v>308</v>
      </c>
      <c r="E40" s="45" t="s">
        <v>271</v>
      </c>
      <c r="F40" s="27" t="s">
        <v>143</v>
      </c>
      <c r="G40" s="31">
        <v>60</v>
      </c>
      <c r="H40" s="32">
        <v>60</v>
      </c>
      <c r="I40" s="32">
        <v>60</v>
      </c>
      <c r="J40" s="33">
        <v>60</v>
      </c>
      <c r="K40" s="31"/>
      <c r="L40" s="32"/>
      <c r="M40" s="32"/>
      <c r="N40" s="33"/>
      <c r="O40" s="31"/>
      <c r="P40" s="32"/>
      <c r="Q40" s="32"/>
      <c r="R40" s="33"/>
      <c r="S40" s="159">
        <f t="shared" si="2"/>
        <v>240</v>
      </c>
      <c r="T40" s="160">
        <f t="shared" si="3"/>
        <v>0</v>
      </c>
      <c r="U40" s="161">
        <f t="shared" si="4"/>
        <v>0</v>
      </c>
      <c r="W40" s="481">
        <v>28827.912000000004</v>
      </c>
      <c r="X40" s="482">
        <v>0</v>
      </c>
      <c r="Y40" s="483">
        <v>0</v>
      </c>
      <c r="AA40" s="279"/>
    </row>
    <row r="41" spans="1:27" x14ac:dyDescent="0.2">
      <c r="A41" s="293"/>
      <c r="B41" s="293" t="str">
        <f t="shared" si="1"/>
        <v>Outpatients</v>
      </c>
      <c r="C41" s="292" t="s">
        <v>311</v>
      </c>
      <c r="D41" s="278" t="s">
        <v>308</v>
      </c>
      <c r="E41" s="45" t="s">
        <v>58</v>
      </c>
      <c r="F41" s="27" t="s">
        <v>143</v>
      </c>
      <c r="G41" s="31">
        <v>626</v>
      </c>
      <c r="H41" s="32">
        <v>0</v>
      </c>
      <c r="I41" s="32">
        <v>0</v>
      </c>
      <c r="J41" s="33">
        <v>0</v>
      </c>
      <c r="K41" s="31"/>
      <c r="L41" s="32"/>
      <c r="M41" s="32"/>
      <c r="N41" s="33"/>
      <c r="O41" s="31"/>
      <c r="P41" s="32"/>
      <c r="Q41" s="32"/>
      <c r="R41" s="33"/>
      <c r="S41" s="159">
        <f t="shared" si="2"/>
        <v>626</v>
      </c>
      <c r="T41" s="160">
        <f t="shared" si="3"/>
        <v>0</v>
      </c>
      <c r="U41" s="161">
        <f t="shared" si="4"/>
        <v>0</v>
      </c>
      <c r="W41" s="481">
        <v>70127.454000000012</v>
      </c>
      <c r="X41" s="482">
        <v>0</v>
      </c>
      <c r="Y41" s="483">
        <v>0</v>
      </c>
      <c r="AA41" s="279"/>
    </row>
    <row r="42" spans="1:27" x14ac:dyDescent="0.2">
      <c r="A42" s="293"/>
      <c r="B42" s="293" t="str">
        <f t="shared" si="1"/>
        <v>Outpatients</v>
      </c>
      <c r="C42" s="292" t="s">
        <v>312</v>
      </c>
      <c r="D42" s="278" t="s">
        <v>308</v>
      </c>
      <c r="E42" s="45" t="s">
        <v>313</v>
      </c>
      <c r="F42" s="27" t="s">
        <v>143</v>
      </c>
      <c r="G42" s="31">
        <v>216</v>
      </c>
      <c r="H42" s="32">
        <v>216</v>
      </c>
      <c r="I42" s="32">
        <v>216</v>
      </c>
      <c r="J42" s="33">
        <v>216</v>
      </c>
      <c r="K42" s="31"/>
      <c r="L42" s="32"/>
      <c r="M42" s="32"/>
      <c r="N42" s="33"/>
      <c r="O42" s="31"/>
      <c r="P42" s="32"/>
      <c r="Q42" s="32"/>
      <c r="R42" s="33"/>
      <c r="S42" s="159">
        <f t="shared" si="2"/>
        <v>864</v>
      </c>
      <c r="T42" s="160">
        <f t="shared" si="3"/>
        <v>0</v>
      </c>
      <c r="U42" s="161">
        <f t="shared" si="4"/>
        <v>0</v>
      </c>
      <c r="W42" s="481">
        <v>114351.64800000002</v>
      </c>
      <c r="X42" s="482">
        <v>0</v>
      </c>
      <c r="Y42" s="483">
        <v>0</v>
      </c>
      <c r="AA42" s="279"/>
    </row>
    <row r="43" spans="1:27" x14ac:dyDescent="0.2">
      <c r="A43" s="293"/>
      <c r="B43" s="293" t="str">
        <f t="shared" si="1"/>
        <v>Outpatients</v>
      </c>
      <c r="C43" s="292" t="s">
        <v>314</v>
      </c>
      <c r="D43" s="278" t="s">
        <v>308</v>
      </c>
      <c r="E43" s="45" t="s">
        <v>315</v>
      </c>
      <c r="F43" s="27" t="s">
        <v>143</v>
      </c>
      <c r="G43" s="31">
        <v>194</v>
      </c>
      <c r="H43" s="32">
        <v>180</v>
      </c>
      <c r="I43" s="32">
        <v>180</v>
      </c>
      <c r="J43" s="33">
        <v>180</v>
      </c>
      <c r="K43" s="31"/>
      <c r="L43" s="32"/>
      <c r="M43" s="32"/>
      <c r="N43" s="33"/>
      <c r="O43" s="31"/>
      <c r="P43" s="32"/>
      <c r="Q43" s="32"/>
      <c r="R43" s="33"/>
      <c r="S43" s="159">
        <f t="shared" si="2"/>
        <v>734</v>
      </c>
      <c r="T43" s="160">
        <f t="shared" si="3"/>
        <v>0</v>
      </c>
      <c r="U43" s="161">
        <f t="shared" si="4"/>
        <v>0</v>
      </c>
      <c r="W43" s="481">
        <v>155997.00500000003</v>
      </c>
      <c r="X43" s="482">
        <v>0</v>
      </c>
      <c r="Y43" s="483">
        <v>0</v>
      </c>
      <c r="AA43" s="279"/>
    </row>
    <row r="44" spans="1:27" x14ac:dyDescent="0.2">
      <c r="A44" s="293"/>
      <c r="B44" s="293" t="str">
        <f t="shared" si="1"/>
        <v>Outpatients</v>
      </c>
      <c r="C44" s="292" t="s">
        <v>316</v>
      </c>
      <c r="D44" s="278" t="s">
        <v>308</v>
      </c>
      <c r="E44" s="45" t="s">
        <v>258</v>
      </c>
      <c r="F44" s="27" t="s">
        <v>143</v>
      </c>
      <c r="G44" s="31">
        <v>120</v>
      </c>
      <c r="H44" s="32">
        <v>135</v>
      </c>
      <c r="I44" s="32">
        <v>135</v>
      </c>
      <c r="J44" s="33">
        <v>135</v>
      </c>
      <c r="K44" s="31"/>
      <c r="L44" s="32"/>
      <c r="M44" s="32"/>
      <c r="N44" s="33"/>
      <c r="O44" s="31"/>
      <c r="P44" s="32"/>
      <c r="Q44" s="32"/>
      <c r="R44" s="33"/>
      <c r="S44" s="159">
        <f t="shared" si="2"/>
        <v>525</v>
      </c>
      <c r="T44" s="160">
        <f t="shared" si="3"/>
        <v>0</v>
      </c>
      <c r="U44" s="161">
        <f t="shared" si="4"/>
        <v>0</v>
      </c>
      <c r="W44" s="481">
        <v>112062.81100000002</v>
      </c>
      <c r="X44" s="482">
        <v>0</v>
      </c>
      <c r="Y44" s="483">
        <v>0</v>
      </c>
      <c r="AA44" s="279"/>
    </row>
    <row r="45" spans="1:27" x14ac:dyDescent="0.2">
      <c r="A45" s="293"/>
      <c r="B45" s="293" t="str">
        <f t="shared" si="1"/>
        <v>Outpatients</v>
      </c>
      <c r="C45" s="292" t="s">
        <v>317</v>
      </c>
      <c r="D45" s="278" t="s">
        <v>308</v>
      </c>
      <c r="E45" s="45" t="s">
        <v>301</v>
      </c>
      <c r="F45" s="27" t="s">
        <v>143</v>
      </c>
      <c r="G45" s="31"/>
      <c r="H45" s="32"/>
      <c r="I45" s="32"/>
      <c r="J45" s="33"/>
      <c r="K45" s="31"/>
      <c r="L45" s="32"/>
      <c r="M45" s="32"/>
      <c r="N45" s="33"/>
      <c r="O45" s="31"/>
      <c r="P45" s="32"/>
      <c r="Q45" s="32"/>
      <c r="R45" s="33"/>
      <c r="S45" s="159">
        <f t="shared" si="2"/>
        <v>0</v>
      </c>
      <c r="T45" s="160">
        <f t="shared" si="3"/>
        <v>0</v>
      </c>
      <c r="U45" s="161">
        <f t="shared" si="4"/>
        <v>0</v>
      </c>
      <c r="W45" s="481">
        <v>0</v>
      </c>
      <c r="X45" s="482">
        <v>0</v>
      </c>
      <c r="Y45" s="483">
        <v>0</v>
      </c>
      <c r="AA45" s="279" t="s">
        <v>302</v>
      </c>
    </row>
    <row r="46" spans="1:27" x14ac:dyDescent="0.2">
      <c r="A46" s="293"/>
      <c r="B46" s="293" t="str">
        <f t="shared" si="1"/>
        <v>Outpatients</v>
      </c>
      <c r="C46" s="292" t="s">
        <v>318</v>
      </c>
      <c r="D46" s="278" t="s">
        <v>308</v>
      </c>
      <c r="E46" s="45" t="s">
        <v>64</v>
      </c>
      <c r="F46" s="27" t="s">
        <v>143</v>
      </c>
      <c r="G46" s="31">
        <v>304</v>
      </c>
      <c r="H46" s="32">
        <v>304</v>
      </c>
      <c r="I46" s="32">
        <v>304</v>
      </c>
      <c r="J46" s="33">
        <v>304</v>
      </c>
      <c r="K46" s="31"/>
      <c r="L46" s="32"/>
      <c r="M46" s="32"/>
      <c r="N46" s="33"/>
      <c r="O46" s="31"/>
      <c r="P46" s="32"/>
      <c r="Q46" s="32"/>
      <c r="R46" s="33"/>
      <c r="S46" s="159">
        <f t="shared" si="2"/>
        <v>1216</v>
      </c>
      <c r="T46" s="160">
        <f t="shared" si="3"/>
        <v>0</v>
      </c>
      <c r="U46" s="161">
        <f t="shared" si="4"/>
        <v>0</v>
      </c>
      <c r="W46" s="481">
        <v>197155.38400000005</v>
      </c>
      <c r="X46" s="482">
        <v>0</v>
      </c>
      <c r="Y46" s="483">
        <v>0</v>
      </c>
      <c r="AA46" s="279"/>
    </row>
    <row r="47" spans="1:27" x14ac:dyDescent="0.2">
      <c r="A47" s="293"/>
      <c r="B47" s="293" t="str">
        <f t="shared" si="1"/>
        <v>Outpatients</v>
      </c>
      <c r="C47" s="292" t="s">
        <v>319</v>
      </c>
      <c r="D47" s="278" t="s">
        <v>308</v>
      </c>
      <c r="E47" s="45" t="s">
        <v>65</v>
      </c>
      <c r="F47" s="27" t="s">
        <v>143</v>
      </c>
      <c r="G47" s="31">
        <v>12</v>
      </c>
      <c r="H47" s="32">
        <v>24</v>
      </c>
      <c r="I47" s="32">
        <v>48</v>
      </c>
      <c r="J47" s="33">
        <v>24</v>
      </c>
      <c r="K47" s="31"/>
      <c r="L47" s="32"/>
      <c r="M47" s="32"/>
      <c r="N47" s="33"/>
      <c r="O47" s="31"/>
      <c r="P47" s="32"/>
      <c r="Q47" s="32"/>
      <c r="R47" s="33"/>
      <c r="S47" s="159">
        <f t="shared" si="2"/>
        <v>108</v>
      </c>
      <c r="T47" s="160">
        <f t="shared" si="3"/>
        <v>0</v>
      </c>
      <c r="U47" s="161">
        <f t="shared" si="4"/>
        <v>0</v>
      </c>
      <c r="W47" s="481">
        <v>36317.216000000008</v>
      </c>
      <c r="X47" s="482">
        <v>0</v>
      </c>
      <c r="Y47" s="483">
        <v>0</v>
      </c>
      <c r="AA47" s="279"/>
    </row>
    <row r="48" spans="1:27" x14ac:dyDescent="0.2">
      <c r="A48" s="293"/>
      <c r="B48" s="293" t="str">
        <f t="shared" si="1"/>
        <v>Outpatients</v>
      </c>
      <c r="C48" s="292" t="s">
        <v>320</v>
      </c>
      <c r="D48" s="278" t="s">
        <v>308</v>
      </c>
      <c r="E48" s="45" t="s">
        <v>66</v>
      </c>
      <c r="F48" s="27" t="s">
        <v>143</v>
      </c>
      <c r="G48" s="31">
        <v>60</v>
      </c>
      <c r="H48" s="32">
        <v>72</v>
      </c>
      <c r="I48" s="32">
        <v>144</v>
      </c>
      <c r="J48" s="33">
        <v>72</v>
      </c>
      <c r="K48" s="31"/>
      <c r="L48" s="32"/>
      <c r="M48" s="32"/>
      <c r="N48" s="33"/>
      <c r="O48" s="31"/>
      <c r="P48" s="32"/>
      <c r="Q48" s="32"/>
      <c r="R48" s="33"/>
      <c r="S48" s="159">
        <f t="shared" si="2"/>
        <v>348</v>
      </c>
      <c r="T48" s="160">
        <f t="shared" si="3"/>
        <v>0</v>
      </c>
      <c r="U48" s="161">
        <f t="shared" si="4"/>
        <v>0</v>
      </c>
      <c r="W48" s="481">
        <v>57436.987000000008</v>
      </c>
      <c r="X48" s="482">
        <v>0</v>
      </c>
      <c r="Y48" s="483">
        <v>0</v>
      </c>
      <c r="AA48" s="279"/>
    </row>
    <row r="49" spans="1:27" x14ac:dyDescent="0.2">
      <c r="A49" s="293"/>
      <c r="B49" s="293" t="str">
        <f t="shared" si="1"/>
        <v>Outpatients</v>
      </c>
      <c r="C49" s="292" t="s">
        <v>321</v>
      </c>
      <c r="D49" s="278" t="s">
        <v>308</v>
      </c>
      <c r="E49" s="45" t="s">
        <v>322</v>
      </c>
      <c r="F49" s="27" t="s">
        <v>143</v>
      </c>
      <c r="G49" s="31">
        <v>104</v>
      </c>
      <c r="H49" s="32">
        <v>128</v>
      </c>
      <c r="I49" s="32">
        <v>174</v>
      </c>
      <c r="J49" s="33">
        <v>88</v>
      </c>
      <c r="K49" s="31"/>
      <c r="L49" s="32"/>
      <c r="M49" s="32"/>
      <c r="N49" s="33"/>
      <c r="O49" s="31"/>
      <c r="P49" s="32"/>
      <c r="Q49" s="32"/>
      <c r="R49" s="33"/>
      <c r="S49" s="159">
        <f t="shared" si="2"/>
        <v>494</v>
      </c>
      <c r="T49" s="160">
        <f t="shared" si="3"/>
        <v>0</v>
      </c>
      <c r="U49" s="161">
        <f t="shared" si="4"/>
        <v>0</v>
      </c>
      <c r="W49" s="481">
        <v>82021.41</v>
      </c>
      <c r="X49" s="482">
        <v>0</v>
      </c>
      <c r="Y49" s="483">
        <v>0</v>
      </c>
      <c r="AA49" s="279"/>
    </row>
    <row r="50" spans="1:27" x14ac:dyDescent="0.2">
      <c r="A50" s="293"/>
      <c r="B50" s="293" t="str">
        <f t="shared" si="1"/>
        <v>Outpatients</v>
      </c>
      <c r="C50" s="292" t="s">
        <v>323</v>
      </c>
      <c r="D50" s="278" t="s">
        <v>308</v>
      </c>
      <c r="E50" s="45" t="s">
        <v>67</v>
      </c>
      <c r="F50" s="27" t="s">
        <v>143</v>
      </c>
      <c r="G50" s="31">
        <v>180</v>
      </c>
      <c r="H50" s="32">
        <v>180</v>
      </c>
      <c r="I50" s="32">
        <v>180</v>
      </c>
      <c r="J50" s="33">
        <v>180</v>
      </c>
      <c r="K50" s="31"/>
      <c r="L50" s="32"/>
      <c r="M50" s="32"/>
      <c r="N50" s="33"/>
      <c r="O50" s="31"/>
      <c r="P50" s="32"/>
      <c r="Q50" s="32"/>
      <c r="R50" s="33"/>
      <c r="S50" s="159">
        <f t="shared" si="2"/>
        <v>720</v>
      </c>
      <c r="T50" s="160">
        <f t="shared" si="3"/>
        <v>0</v>
      </c>
      <c r="U50" s="161">
        <f t="shared" si="4"/>
        <v>0</v>
      </c>
      <c r="W50" s="481">
        <f>117316.3+29167</f>
        <v>146483.29999999999</v>
      </c>
      <c r="X50" s="482">
        <v>0</v>
      </c>
      <c r="Y50" s="483">
        <v>0</v>
      </c>
      <c r="AA50" s="279" t="s">
        <v>324</v>
      </c>
    </row>
    <row r="51" spans="1:27" x14ac:dyDescent="0.2">
      <c r="A51" s="293"/>
      <c r="B51" s="293" t="str">
        <f t="shared" si="1"/>
        <v>Outpatients</v>
      </c>
      <c r="C51" s="292" t="s">
        <v>325</v>
      </c>
      <c r="D51" s="278" t="s">
        <v>308</v>
      </c>
      <c r="E51" s="45" t="s">
        <v>45</v>
      </c>
      <c r="F51" s="27" t="s">
        <v>143</v>
      </c>
      <c r="G51" s="31">
        <v>402</v>
      </c>
      <c r="H51" s="32">
        <v>402</v>
      </c>
      <c r="I51" s="32">
        <v>402</v>
      </c>
      <c r="J51" s="33">
        <v>402</v>
      </c>
      <c r="K51" s="31"/>
      <c r="L51" s="32"/>
      <c r="M51" s="32"/>
      <c r="N51" s="33"/>
      <c r="O51" s="31"/>
      <c r="P51" s="32"/>
      <c r="Q51" s="32"/>
      <c r="R51" s="33"/>
      <c r="S51" s="159">
        <f t="shared" si="2"/>
        <v>1608</v>
      </c>
      <c r="T51" s="160">
        <f t="shared" si="3"/>
        <v>0</v>
      </c>
      <c r="U51" s="161">
        <f t="shared" si="4"/>
        <v>0</v>
      </c>
      <c r="W51" s="481">
        <v>214289.34000000003</v>
      </c>
      <c r="X51" s="482">
        <v>0</v>
      </c>
      <c r="Y51" s="483">
        <v>0</v>
      </c>
      <c r="AA51" s="279"/>
    </row>
    <row r="52" spans="1:27" x14ac:dyDescent="0.2">
      <c r="A52" s="293"/>
      <c r="B52" s="293" t="str">
        <f t="shared" si="1"/>
        <v>Outpatients</v>
      </c>
      <c r="C52" s="292" t="s">
        <v>326</v>
      </c>
      <c r="D52" s="278" t="s">
        <v>308</v>
      </c>
      <c r="E52" s="45" t="s">
        <v>268</v>
      </c>
      <c r="F52" s="27" t="s">
        <v>143</v>
      </c>
      <c r="G52" s="31">
        <v>66</v>
      </c>
      <c r="H52" s="32">
        <v>66</v>
      </c>
      <c r="I52" s="32">
        <v>66</v>
      </c>
      <c r="J52" s="33">
        <v>66</v>
      </c>
      <c r="K52" s="31"/>
      <c r="L52" s="32"/>
      <c r="M52" s="32"/>
      <c r="N52" s="33"/>
      <c r="O52" s="31"/>
      <c r="P52" s="32"/>
      <c r="Q52" s="32"/>
      <c r="R52" s="33"/>
      <c r="S52" s="159">
        <f t="shared" si="2"/>
        <v>264</v>
      </c>
      <c r="T52" s="160">
        <f t="shared" si="3"/>
        <v>0</v>
      </c>
      <c r="U52" s="161">
        <f t="shared" si="4"/>
        <v>0</v>
      </c>
      <c r="W52" s="481">
        <v>42281.868000000009</v>
      </c>
      <c r="X52" s="482">
        <v>0</v>
      </c>
      <c r="Y52" s="483">
        <v>0</v>
      </c>
      <c r="AA52" s="279"/>
    </row>
    <row r="53" spans="1:27" x14ac:dyDescent="0.2">
      <c r="A53" s="293"/>
      <c r="B53" s="293" t="str">
        <f>B76</f>
        <v>Outpatients</v>
      </c>
      <c r="C53" s="292" t="s">
        <v>327</v>
      </c>
      <c r="D53" s="278" t="s">
        <v>328</v>
      </c>
      <c r="E53" s="45" t="s">
        <v>45</v>
      </c>
      <c r="F53" s="27" t="s">
        <v>143</v>
      </c>
      <c r="G53" s="31">
        <v>10</v>
      </c>
      <c r="H53" s="32">
        <v>30</v>
      </c>
      <c r="I53" s="32">
        <v>30</v>
      </c>
      <c r="J53" s="33">
        <v>30</v>
      </c>
      <c r="K53" s="31"/>
      <c r="L53" s="32"/>
      <c r="M53" s="32"/>
      <c r="N53" s="33"/>
      <c r="O53" s="31"/>
      <c r="P53" s="32"/>
      <c r="Q53" s="32"/>
      <c r="R53" s="33"/>
      <c r="S53" s="159">
        <f t="shared" si="2"/>
        <v>100</v>
      </c>
      <c r="T53" s="160">
        <f t="shared" si="3"/>
        <v>0</v>
      </c>
      <c r="U53" s="161">
        <f t="shared" si="4"/>
        <v>0</v>
      </c>
      <c r="W53" s="481">
        <v>120000</v>
      </c>
      <c r="X53" s="482">
        <v>0</v>
      </c>
      <c r="Y53" s="483">
        <v>0</v>
      </c>
      <c r="AA53" s="279"/>
    </row>
    <row r="54" spans="1:27" x14ac:dyDescent="0.2">
      <c r="A54" s="293"/>
      <c r="B54" s="293" t="str">
        <f t="shared" si="1"/>
        <v>Outpatients</v>
      </c>
      <c r="C54" s="292" t="s">
        <v>329</v>
      </c>
      <c r="D54" s="278" t="s">
        <v>328</v>
      </c>
      <c r="E54" s="45" t="s">
        <v>268</v>
      </c>
      <c r="F54" s="27" t="s">
        <v>143</v>
      </c>
      <c r="G54" s="31">
        <v>12</v>
      </c>
      <c r="H54" s="32">
        <v>36</v>
      </c>
      <c r="I54" s="32">
        <v>36</v>
      </c>
      <c r="J54" s="33">
        <v>36</v>
      </c>
      <c r="K54" s="31"/>
      <c r="L54" s="32"/>
      <c r="M54" s="32"/>
      <c r="N54" s="33"/>
      <c r="O54" s="31"/>
      <c r="P54" s="32"/>
      <c r="Q54" s="32"/>
      <c r="R54" s="33"/>
      <c r="S54" s="159">
        <f t="shared" si="2"/>
        <v>120</v>
      </c>
      <c r="T54" s="160">
        <f t="shared" si="3"/>
        <v>0</v>
      </c>
      <c r="U54" s="161">
        <f t="shared" si="4"/>
        <v>0</v>
      </c>
      <c r="W54" s="481">
        <v>272000.00000000006</v>
      </c>
      <c r="X54" s="482">
        <v>0</v>
      </c>
      <c r="Y54" s="483">
        <v>0</v>
      </c>
      <c r="AA54" s="279"/>
    </row>
    <row r="55" spans="1:27" x14ac:dyDescent="0.2">
      <c r="A55" s="293"/>
      <c r="B55" s="293" t="str">
        <f t="shared" si="1"/>
        <v>Outpatients</v>
      </c>
      <c r="C55" s="292" t="s">
        <v>330</v>
      </c>
      <c r="D55" s="278" t="s">
        <v>331</v>
      </c>
      <c r="E55" s="45" t="s">
        <v>58</v>
      </c>
      <c r="F55" s="27" t="s">
        <v>143</v>
      </c>
      <c r="G55" s="31">
        <v>0</v>
      </c>
      <c r="H55" s="32">
        <v>0</v>
      </c>
      <c r="I55" s="32">
        <v>2001</v>
      </c>
      <c r="J55" s="33">
        <v>2001</v>
      </c>
      <c r="K55" s="31"/>
      <c r="L55" s="32"/>
      <c r="M55" s="32"/>
      <c r="N55" s="33"/>
      <c r="O55" s="31"/>
      <c r="P55" s="32"/>
      <c r="Q55" s="32"/>
      <c r="R55" s="33"/>
      <c r="S55" s="159">
        <f t="shared" si="2"/>
        <v>4002</v>
      </c>
      <c r="T55" s="160">
        <f t="shared" si="3"/>
        <v>0</v>
      </c>
      <c r="U55" s="161">
        <f t="shared" si="4"/>
        <v>0</v>
      </c>
      <c r="W55" s="481">
        <v>434400</v>
      </c>
      <c r="X55" s="482">
        <v>0</v>
      </c>
      <c r="Y55" s="483">
        <v>0</v>
      </c>
      <c r="AA55" s="279"/>
    </row>
    <row r="56" spans="1:27" x14ac:dyDescent="0.2">
      <c r="A56" s="293"/>
      <c r="B56" s="293" t="str">
        <f t="shared" si="1"/>
        <v>Outpatients</v>
      </c>
      <c r="C56" s="292" t="s">
        <v>332</v>
      </c>
      <c r="D56" s="278" t="s">
        <v>331</v>
      </c>
      <c r="E56" s="45" t="s">
        <v>313</v>
      </c>
      <c r="F56" s="27" t="s">
        <v>143</v>
      </c>
      <c r="G56" s="31">
        <v>0</v>
      </c>
      <c r="H56" s="32">
        <v>417</v>
      </c>
      <c r="I56" s="32">
        <v>1251</v>
      </c>
      <c r="J56" s="33">
        <v>834</v>
      </c>
      <c r="K56" s="31"/>
      <c r="L56" s="32"/>
      <c r="M56" s="32"/>
      <c r="N56" s="33"/>
      <c r="O56" s="31"/>
      <c r="P56" s="32"/>
      <c r="Q56" s="32"/>
      <c r="R56" s="33"/>
      <c r="S56" s="159">
        <f t="shared" si="2"/>
        <v>2502</v>
      </c>
      <c r="T56" s="160">
        <f t="shared" si="3"/>
        <v>0</v>
      </c>
      <c r="U56" s="161">
        <f t="shared" si="4"/>
        <v>0</v>
      </c>
      <c r="W56" s="481">
        <v>414847</v>
      </c>
      <c r="X56" s="482">
        <v>0</v>
      </c>
      <c r="Y56" s="483">
        <v>0</v>
      </c>
      <c r="AA56" s="279"/>
    </row>
    <row r="57" spans="1:27" x14ac:dyDescent="0.2">
      <c r="A57" s="293"/>
      <c r="B57" s="293" t="str">
        <f t="shared" si="1"/>
        <v>Outpatients</v>
      </c>
      <c r="C57" s="292" t="s">
        <v>333</v>
      </c>
      <c r="D57" s="278" t="s">
        <v>331</v>
      </c>
      <c r="E57" s="45" t="s">
        <v>282</v>
      </c>
      <c r="F57" s="27" t="s">
        <v>143</v>
      </c>
      <c r="G57" s="31">
        <v>0</v>
      </c>
      <c r="H57" s="32">
        <v>0</v>
      </c>
      <c r="I57" s="32">
        <v>150</v>
      </c>
      <c r="J57" s="33">
        <v>150</v>
      </c>
      <c r="K57" s="31"/>
      <c r="L57" s="32"/>
      <c r="M57" s="32"/>
      <c r="N57" s="33"/>
      <c r="O57" s="31"/>
      <c r="P57" s="32"/>
      <c r="Q57" s="32"/>
      <c r="R57" s="33"/>
      <c r="S57" s="159">
        <f t="shared" si="2"/>
        <v>300</v>
      </c>
      <c r="T57" s="160">
        <f t="shared" si="3"/>
        <v>0</v>
      </c>
      <c r="U57" s="161">
        <f t="shared" si="4"/>
        <v>0</v>
      </c>
      <c r="W57" s="481">
        <v>47320</v>
      </c>
      <c r="X57" s="482">
        <v>0</v>
      </c>
      <c r="Y57" s="483">
        <v>0</v>
      </c>
      <c r="AA57" s="279"/>
    </row>
    <row r="58" spans="1:27" x14ac:dyDescent="0.2">
      <c r="A58" s="293"/>
      <c r="B58" s="293" t="str">
        <f t="shared" si="1"/>
        <v>Outpatients</v>
      </c>
      <c r="C58" s="292" t="s">
        <v>334</v>
      </c>
      <c r="D58" s="278" t="s">
        <v>331</v>
      </c>
      <c r="E58" s="45" t="s">
        <v>67</v>
      </c>
      <c r="F58" s="27" t="s">
        <v>143</v>
      </c>
      <c r="G58" s="31">
        <v>0</v>
      </c>
      <c r="H58" s="32">
        <v>150</v>
      </c>
      <c r="I58" s="32">
        <v>225</v>
      </c>
      <c r="J58" s="33">
        <v>225</v>
      </c>
      <c r="K58" s="31"/>
      <c r="L58" s="32"/>
      <c r="M58" s="32"/>
      <c r="N58" s="33"/>
      <c r="O58" s="31"/>
      <c r="P58" s="32"/>
      <c r="Q58" s="32"/>
      <c r="R58" s="33"/>
      <c r="S58" s="159">
        <f t="shared" si="2"/>
        <v>600</v>
      </c>
      <c r="T58" s="160">
        <f t="shared" si="3"/>
        <v>0</v>
      </c>
      <c r="U58" s="161">
        <f t="shared" si="4"/>
        <v>0</v>
      </c>
      <c r="W58" s="481">
        <v>278892</v>
      </c>
      <c r="X58" s="482">
        <v>0</v>
      </c>
      <c r="Y58" s="483">
        <v>0</v>
      </c>
      <c r="AA58" s="279"/>
    </row>
    <row r="59" spans="1:27" x14ac:dyDescent="0.2">
      <c r="A59" s="293"/>
      <c r="B59" s="293" t="str">
        <f t="shared" si="1"/>
        <v>Outpatients</v>
      </c>
      <c r="C59" s="292" t="s">
        <v>335</v>
      </c>
      <c r="D59" s="278" t="s">
        <v>331</v>
      </c>
      <c r="E59" s="45" t="s">
        <v>301</v>
      </c>
      <c r="F59" s="27" t="s">
        <v>143</v>
      </c>
      <c r="G59" s="31"/>
      <c r="H59" s="32"/>
      <c r="I59" s="32"/>
      <c r="J59" s="33"/>
      <c r="K59" s="31"/>
      <c r="L59" s="32"/>
      <c r="M59" s="32"/>
      <c r="N59" s="33"/>
      <c r="O59" s="31"/>
      <c r="P59" s="32"/>
      <c r="Q59" s="32"/>
      <c r="R59" s="33"/>
      <c r="S59" s="159">
        <f t="shared" si="2"/>
        <v>0</v>
      </c>
      <c r="T59" s="160">
        <f t="shared" si="3"/>
        <v>0</v>
      </c>
      <c r="U59" s="161">
        <f t="shared" si="4"/>
        <v>0</v>
      </c>
      <c r="W59" s="481">
        <v>0</v>
      </c>
      <c r="X59" s="482">
        <v>0</v>
      </c>
      <c r="Y59" s="483">
        <v>0</v>
      </c>
      <c r="AA59" s="279" t="s">
        <v>302</v>
      </c>
    </row>
    <row r="60" spans="1:27" x14ac:dyDescent="0.2">
      <c r="A60" s="293"/>
      <c r="B60" s="293" t="str">
        <f t="shared" si="1"/>
        <v>Outpatients</v>
      </c>
      <c r="C60" s="292" t="s">
        <v>336</v>
      </c>
      <c r="D60" s="278" t="s">
        <v>328</v>
      </c>
      <c r="E60" s="45" t="s">
        <v>322</v>
      </c>
      <c r="F60" s="27" t="s">
        <v>143</v>
      </c>
      <c r="G60" s="31">
        <v>113</v>
      </c>
      <c r="H60" s="32">
        <v>225</v>
      </c>
      <c r="I60" s="32">
        <v>225</v>
      </c>
      <c r="J60" s="33">
        <v>225</v>
      </c>
      <c r="K60" s="31"/>
      <c r="L60" s="32"/>
      <c r="M60" s="32"/>
      <c r="N60" s="33"/>
      <c r="O60" s="31"/>
      <c r="P60" s="32"/>
      <c r="Q60" s="32"/>
      <c r="R60" s="33"/>
      <c r="S60" s="159">
        <f t="shared" si="2"/>
        <v>788</v>
      </c>
      <c r="T60" s="160">
        <f t="shared" si="3"/>
        <v>0</v>
      </c>
      <c r="U60" s="161">
        <f t="shared" si="4"/>
        <v>0</v>
      </c>
      <c r="W60" s="481">
        <v>433000</v>
      </c>
      <c r="X60" s="482">
        <v>0</v>
      </c>
      <c r="Y60" s="483">
        <v>0</v>
      </c>
      <c r="AA60" s="279"/>
    </row>
    <row r="61" spans="1:27" x14ac:dyDescent="0.2">
      <c r="A61" s="293"/>
      <c r="B61" s="293" t="str">
        <f t="shared" si="1"/>
        <v>Outpatients</v>
      </c>
      <c r="C61" s="292" t="s">
        <v>337</v>
      </c>
      <c r="D61" s="278" t="s">
        <v>328</v>
      </c>
      <c r="E61" s="45" t="s">
        <v>313</v>
      </c>
      <c r="F61" s="27" t="s">
        <v>143</v>
      </c>
      <c r="G61" s="31">
        <v>0</v>
      </c>
      <c r="H61" s="32">
        <v>0</v>
      </c>
      <c r="I61" s="32">
        <v>0</v>
      </c>
      <c r="J61" s="33">
        <v>417</v>
      </c>
      <c r="K61" s="31"/>
      <c r="L61" s="32"/>
      <c r="M61" s="32"/>
      <c r="N61" s="33"/>
      <c r="O61" s="31"/>
      <c r="P61" s="32"/>
      <c r="Q61" s="32"/>
      <c r="R61" s="33"/>
      <c r="S61" s="159">
        <f t="shared" si="2"/>
        <v>417</v>
      </c>
      <c r="T61" s="160">
        <f t="shared" si="3"/>
        <v>0</v>
      </c>
      <c r="U61" s="161">
        <f t="shared" si="4"/>
        <v>0</v>
      </c>
      <c r="W61" s="481">
        <v>69141.166666666657</v>
      </c>
      <c r="X61" s="482">
        <v>0</v>
      </c>
      <c r="Y61" s="483">
        <v>0</v>
      </c>
      <c r="AA61" s="279"/>
    </row>
    <row r="62" spans="1:27" x14ac:dyDescent="0.2">
      <c r="A62" s="293"/>
      <c r="B62" s="293" t="str">
        <f t="shared" si="1"/>
        <v>Outpatients</v>
      </c>
      <c r="C62" s="292" t="s">
        <v>338</v>
      </c>
      <c r="D62" s="278" t="s">
        <v>328</v>
      </c>
      <c r="E62" s="45" t="s">
        <v>301</v>
      </c>
      <c r="F62" s="27" t="s">
        <v>143</v>
      </c>
      <c r="G62" s="31"/>
      <c r="H62" s="32"/>
      <c r="I62" s="32"/>
      <c r="J62" s="33"/>
      <c r="K62" s="31"/>
      <c r="L62" s="32"/>
      <c r="M62" s="32"/>
      <c r="N62" s="33"/>
      <c r="O62" s="31"/>
      <c r="P62" s="32"/>
      <c r="Q62" s="32"/>
      <c r="R62" s="33"/>
      <c r="S62" s="159">
        <f t="shared" si="2"/>
        <v>0</v>
      </c>
      <c r="T62" s="160">
        <f t="shared" si="3"/>
        <v>0</v>
      </c>
      <c r="U62" s="161">
        <f t="shared" si="4"/>
        <v>0</v>
      </c>
      <c r="W62" s="481">
        <v>0</v>
      </c>
      <c r="X62" s="482">
        <v>0</v>
      </c>
      <c r="Y62" s="483">
        <v>0</v>
      </c>
      <c r="AA62" s="279" t="s">
        <v>302</v>
      </c>
    </row>
    <row r="63" spans="1:27" x14ac:dyDescent="0.2">
      <c r="A63" s="293"/>
      <c r="B63" s="293" t="str">
        <f t="shared" si="1"/>
        <v>Outpatients</v>
      </c>
      <c r="C63" s="292" t="s">
        <v>339</v>
      </c>
      <c r="D63" s="278" t="s">
        <v>328</v>
      </c>
      <c r="E63" s="45" t="s">
        <v>271</v>
      </c>
      <c r="F63" s="27" t="s">
        <v>143</v>
      </c>
      <c r="G63" s="31">
        <v>15</v>
      </c>
      <c r="H63" s="32">
        <v>60</v>
      </c>
      <c r="I63" s="32">
        <v>90</v>
      </c>
      <c r="J63" s="33">
        <v>90</v>
      </c>
      <c r="K63" s="31"/>
      <c r="L63" s="32"/>
      <c r="M63" s="32"/>
      <c r="N63" s="33"/>
      <c r="O63" s="31"/>
      <c r="P63" s="32"/>
      <c r="Q63" s="32"/>
      <c r="R63" s="33"/>
      <c r="S63" s="159">
        <f t="shared" si="2"/>
        <v>255</v>
      </c>
      <c r="T63" s="160">
        <f t="shared" si="3"/>
        <v>0</v>
      </c>
      <c r="U63" s="161">
        <f t="shared" si="4"/>
        <v>0</v>
      </c>
      <c r="W63" s="481">
        <v>723000</v>
      </c>
      <c r="X63" s="482">
        <v>0</v>
      </c>
      <c r="Y63" s="483">
        <v>0</v>
      </c>
      <c r="AA63" s="279"/>
    </row>
    <row r="64" spans="1:27" x14ac:dyDescent="0.2">
      <c r="A64" s="293"/>
      <c r="B64" s="293" t="str">
        <f t="shared" si="1"/>
        <v>Outpatients</v>
      </c>
      <c r="C64" s="292" t="s">
        <v>340</v>
      </c>
      <c r="D64" s="278" t="s">
        <v>328</v>
      </c>
      <c r="E64" s="45" t="s">
        <v>45</v>
      </c>
      <c r="F64" s="27" t="s">
        <v>143</v>
      </c>
      <c r="G64" s="31">
        <v>15</v>
      </c>
      <c r="H64" s="32">
        <v>60</v>
      </c>
      <c r="I64" s="32">
        <v>90</v>
      </c>
      <c r="J64" s="33">
        <v>90</v>
      </c>
      <c r="K64" s="31"/>
      <c r="L64" s="32"/>
      <c r="M64" s="32"/>
      <c r="N64" s="33"/>
      <c r="O64" s="31"/>
      <c r="P64" s="32"/>
      <c r="Q64" s="32"/>
      <c r="R64" s="33"/>
      <c r="S64" s="159">
        <f t="shared" si="2"/>
        <v>255</v>
      </c>
      <c r="T64" s="160">
        <f t="shared" si="3"/>
        <v>0</v>
      </c>
      <c r="U64" s="161">
        <f t="shared" si="4"/>
        <v>0</v>
      </c>
      <c r="W64" s="481">
        <v>797999.99999999988</v>
      </c>
      <c r="X64" s="482">
        <v>0</v>
      </c>
      <c r="Y64" s="483">
        <v>0</v>
      </c>
      <c r="AA64" s="279"/>
    </row>
    <row r="65" spans="1:29" x14ac:dyDescent="0.2">
      <c r="A65" s="293"/>
      <c r="B65" s="293" t="str">
        <f t="shared" si="1"/>
        <v>Outpatients</v>
      </c>
      <c r="C65" s="292" t="s">
        <v>341</v>
      </c>
      <c r="D65" s="278" t="s">
        <v>328</v>
      </c>
      <c r="E65" s="45" t="s">
        <v>315</v>
      </c>
      <c r="F65" s="27" t="s">
        <v>143</v>
      </c>
      <c r="G65" s="31">
        <v>10</v>
      </c>
      <c r="H65" s="32">
        <v>40</v>
      </c>
      <c r="I65" s="32">
        <v>60</v>
      </c>
      <c r="J65" s="33">
        <v>60</v>
      </c>
      <c r="K65" s="31"/>
      <c r="L65" s="32"/>
      <c r="M65" s="32"/>
      <c r="N65" s="33"/>
      <c r="O65" s="31"/>
      <c r="P65" s="32"/>
      <c r="Q65" s="32"/>
      <c r="R65" s="33"/>
      <c r="S65" s="159">
        <f t="shared" si="2"/>
        <v>170</v>
      </c>
      <c r="T65" s="160">
        <f t="shared" si="3"/>
        <v>0</v>
      </c>
      <c r="U65" s="161">
        <f t="shared" si="4"/>
        <v>0</v>
      </c>
      <c r="W65" s="481">
        <v>718000</v>
      </c>
      <c r="X65" s="482">
        <v>0</v>
      </c>
      <c r="Y65" s="483">
        <v>0</v>
      </c>
      <c r="AA65" s="279"/>
    </row>
    <row r="66" spans="1:29" x14ac:dyDescent="0.2">
      <c r="A66" s="293"/>
      <c r="B66" s="293" t="str">
        <f t="shared" si="1"/>
        <v>Outpatients</v>
      </c>
      <c r="C66" s="292" t="s">
        <v>342</v>
      </c>
      <c r="D66" s="278" t="s">
        <v>343</v>
      </c>
      <c r="E66" s="45" t="s">
        <v>58</v>
      </c>
      <c r="F66" s="27" t="s">
        <v>143</v>
      </c>
      <c r="G66" s="31">
        <v>1280</v>
      </c>
      <c r="H66" s="32">
        <v>1300</v>
      </c>
      <c r="I66" s="32">
        <v>0</v>
      </c>
      <c r="J66" s="33">
        <v>0</v>
      </c>
      <c r="K66" s="31"/>
      <c r="L66" s="32"/>
      <c r="M66" s="32"/>
      <c r="N66" s="33"/>
      <c r="O66" s="31"/>
      <c r="P66" s="32"/>
      <c r="Q66" s="32"/>
      <c r="R66" s="33"/>
      <c r="S66" s="159">
        <f t="shared" si="2"/>
        <v>2580</v>
      </c>
      <c r="T66" s="160">
        <f t="shared" si="3"/>
        <v>0</v>
      </c>
      <c r="U66" s="161">
        <f t="shared" si="4"/>
        <v>0</v>
      </c>
      <c r="W66" s="481">
        <v>0</v>
      </c>
      <c r="X66" s="482">
        <v>0</v>
      </c>
      <c r="Y66" s="483">
        <v>0</v>
      </c>
      <c r="AA66" s="279" t="s">
        <v>344</v>
      </c>
    </row>
    <row r="67" spans="1:29" x14ac:dyDescent="0.2">
      <c r="A67" s="293"/>
      <c r="B67" s="293" t="str">
        <f t="shared" si="1"/>
        <v>Outpatients</v>
      </c>
      <c r="C67" s="292" t="s">
        <v>345</v>
      </c>
      <c r="D67" s="278" t="s">
        <v>343</v>
      </c>
      <c r="E67" s="45" t="s">
        <v>315</v>
      </c>
      <c r="F67" s="27" t="s">
        <v>143</v>
      </c>
      <c r="G67" s="31">
        <v>25</v>
      </c>
      <c r="H67" s="32">
        <v>0</v>
      </c>
      <c r="I67" s="32">
        <v>0</v>
      </c>
      <c r="J67" s="33">
        <v>0</v>
      </c>
      <c r="K67" s="31"/>
      <c r="L67" s="32"/>
      <c r="M67" s="32"/>
      <c r="N67" s="33"/>
      <c r="O67" s="31"/>
      <c r="P67" s="32"/>
      <c r="Q67" s="32"/>
      <c r="R67" s="33"/>
      <c r="S67" s="159">
        <f t="shared" si="2"/>
        <v>25</v>
      </c>
      <c r="T67" s="160">
        <f t="shared" si="3"/>
        <v>0</v>
      </c>
      <c r="U67" s="161">
        <f t="shared" si="4"/>
        <v>0</v>
      </c>
      <c r="W67" s="481">
        <v>0</v>
      </c>
      <c r="X67" s="482">
        <v>0</v>
      </c>
      <c r="Y67" s="483">
        <v>0</v>
      </c>
      <c r="AA67" s="279" t="s">
        <v>344</v>
      </c>
    </row>
    <row r="68" spans="1:29" x14ac:dyDescent="0.2">
      <c r="A68" s="293"/>
      <c r="B68" s="293" t="str">
        <f t="shared" si="1"/>
        <v>Outpatients</v>
      </c>
      <c r="C68" s="292" t="s">
        <v>346</v>
      </c>
      <c r="D68" s="278" t="s">
        <v>343</v>
      </c>
      <c r="E68" s="45" t="s">
        <v>268</v>
      </c>
      <c r="F68" s="27" t="s">
        <v>143</v>
      </c>
      <c r="G68" s="31">
        <v>37</v>
      </c>
      <c r="H68" s="32">
        <v>0</v>
      </c>
      <c r="I68" s="32">
        <v>0</v>
      </c>
      <c r="J68" s="33">
        <v>0</v>
      </c>
      <c r="K68" s="31"/>
      <c r="L68" s="32"/>
      <c r="M68" s="32"/>
      <c r="N68" s="33"/>
      <c r="O68" s="31"/>
      <c r="P68" s="32"/>
      <c r="Q68" s="32"/>
      <c r="R68" s="33"/>
      <c r="S68" s="159">
        <f t="shared" si="2"/>
        <v>37</v>
      </c>
      <c r="T68" s="160">
        <f t="shared" si="3"/>
        <v>0</v>
      </c>
      <c r="U68" s="161">
        <f t="shared" si="4"/>
        <v>0</v>
      </c>
      <c r="W68" s="481">
        <v>0</v>
      </c>
      <c r="X68" s="482">
        <v>0</v>
      </c>
      <c r="Y68" s="483">
        <v>0</v>
      </c>
      <c r="AA68" s="279" t="s">
        <v>344</v>
      </c>
    </row>
    <row r="69" spans="1:29" x14ac:dyDescent="0.2">
      <c r="A69" s="293"/>
      <c r="B69" s="293" t="str">
        <f t="shared" si="1"/>
        <v>Outpatients</v>
      </c>
      <c r="C69" s="292" t="s">
        <v>347</v>
      </c>
      <c r="D69" s="278" t="s">
        <v>343</v>
      </c>
      <c r="E69" s="45" t="s">
        <v>313</v>
      </c>
      <c r="F69" s="27" t="s">
        <v>143</v>
      </c>
      <c r="G69" s="31">
        <v>1054</v>
      </c>
      <c r="H69" s="32">
        <v>775</v>
      </c>
      <c r="I69" s="32">
        <v>0</v>
      </c>
      <c r="J69" s="33">
        <v>0</v>
      </c>
      <c r="K69" s="31"/>
      <c r="L69" s="32"/>
      <c r="M69" s="32"/>
      <c r="N69" s="33"/>
      <c r="O69" s="31"/>
      <c r="P69" s="32"/>
      <c r="Q69" s="32"/>
      <c r="R69" s="33"/>
      <c r="S69" s="159">
        <f t="shared" si="2"/>
        <v>1829</v>
      </c>
      <c r="T69" s="160">
        <f t="shared" si="3"/>
        <v>0</v>
      </c>
      <c r="U69" s="161">
        <f t="shared" si="4"/>
        <v>0</v>
      </c>
      <c r="W69" s="481">
        <v>0</v>
      </c>
      <c r="X69" s="482">
        <v>0</v>
      </c>
      <c r="Y69" s="483">
        <v>0</v>
      </c>
      <c r="AA69" s="279" t="s">
        <v>344</v>
      </c>
    </row>
    <row r="70" spans="1:29" x14ac:dyDescent="0.2">
      <c r="A70" s="293"/>
      <c r="B70" s="293" t="str">
        <f t="shared" si="1"/>
        <v>Outpatients</v>
      </c>
      <c r="C70" s="292" t="s">
        <v>348</v>
      </c>
      <c r="D70" s="278" t="s">
        <v>343</v>
      </c>
      <c r="E70" s="45" t="s">
        <v>282</v>
      </c>
      <c r="F70" s="27" t="s">
        <v>143</v>
      </c>
      <c r="G70" s="31">
        <v>100</v>
      </c>
      <c r="H70" s="32">
        <v>50</v>
      </c>
      <c r="I70" s="32">
        <v>0</v>
      </c>
      <c r="J70" s="33">
        <v>0</v>
      </c>
      <c r="K70" s="31"/>
      <c r="L70" s="32"/>
      <c r="M70" s="32"/>
      <c r="N70" s="33"/>
      <c r="O70" s="31"/>
      <c r="P70" s="32"/>
      <c r="Q70" s="32"/>
      <c r="R70" s="33"/>
      <c r="S70" s="159">
        <f t="shared" si="2"/>
        <v>150</v>
      </c>
      <c r="T70" s="160">
        <f t="shared" si="3"/>
        <v>0</v>
      </c>
      <c r="U70" s="161">
        <f t="shared" si="4"/>
        <v>0</v>
      </c>
      <c r="W70" s="481">
        <v>0</v>
      </c>
      <c r="X70" s="482">
        <v>0</v>
      </c>
      <c r="Y70" s="483">
        <v>0</v>
      </c>
      <c r="AA70" s="279" t="s">
        <v>344</v>
      </c>
    </row>
    <row r="71" spans="1:29" x14ac:dyDescent="0.2">
      <c r="A71" s="293"/>
      <c r="B71" s="293" t="str">
        <f t="shared" si="1"/>
        <v>Outpatients</v>
      </c>
      <c r="C71" s="292" t="s">
        <v>349</v>
      </c>
      <c r="D71" s="278" t="s">
        <v>343</v>
      </c>
      <c r="E71" s="45" t="s">
        <v>258</v>
      </c>
      <c r="F71" s="27" t="s">
        <v>143</v>
      </c>
      <c r="G71" s="31">
        <v>180</v>
      </c>
      <c r="H71" s="32">
        <v>20</v>
      </c>
      <c r="I71" s="32">
        <v>0</v>
      </c>
      <c r="J71" s="33">
        <v>0</v>
      </c>
      <c r="K71" s="31"/>
      <c r="L71" s="32"/>
      <c r="M71" s="32"/>
      <c r="N71" s="33"/>
      <c r="O71" s="31"/>
      <c r="P71" s="32"/>
      <c r="Q71" s="32"/>
      <c r="R71" s="33"/>
      <c r="S71" s="159">
        <f t="shared" si="2"/>
        <v>200</v>
      </c>
      <c r="T71" s="160">
        <f t="shared" si="3"/>
        <v>0</v>
      </c>
      <c r="U71" s="161">
        <f t="shared" si="4"/>
        <v>0</v>
      </c>
      <c r="W71" s="481">
        <v>0</v>
      </c>
      <c r="X71" s="482">
        <v>0</v>
      </c>
      <c r="Y71" s="483">
        <v>0</v>
      </c>
      <c r="AA71" s="279" t="s">
        <v>344</v>
      </c>
    </row>
    <row r="72" spans="1:29" x14ac:dyDescent="0.2">
      <c r="A72" s="293"/>
      <c r="B72" s="293" t="str">
        <f t="shared" si="1"/>
        <v>Outpatients</v>
      </c>
      <c r="C72" s="292" t="s">
        <v>350</v>
      </c>
      <c r="D72" s="278" t="s">
        <v>343</v>
      </c>
      <c r="E72" s="45" t="s">
        <v>301</v>
      </c>
      <c r="F72" s="27" t="s">
        <v>143</v>
      </c>
      <c r="G72" s="31"/>
      <c r="H72" s="32"/>
      <c r="I72" s="32"/>
      <c r="J72" s="33"/>
      <c r="K72" s="31"/>
      <c r="L72" s="32"/>
      <c r="M72" s="32"/>
      <c r="N72" s="33"/>
      <c r="O72" s="31"/>
      <c r="P72" s="32"/>
      <c r="Q72" s="32"/>
      <c r="R72" s="33"/>
      <c r="S72" s="159">
        <f t="shared" si="2"/>
        <v>0</v>
      </c>
      <c r="T72" s="160">
        <f t="shared" si="3"/>
        <v>0</v>
      </c>
      <c r="U72" s="161">
        <f t="shared" si="4"/>
        <v>0</v>
      </c>
      <c r="W72" s="481">
        <v>0</v>
      </c>
      <c r="X72" s="482">
        <v>0</v>
      </c>
      <c r="Y72" s="483">
        <v>0</v>
      </c>
      <c r="AA72" s="279" t="s">
        <v>302</v>
      </c>
    </row>
    <row r="73" spans="1:29" x14ac:dyDescent="0.2">
      <c r="A73" s="293"/>
      <c r="B73" s="293" t="s">
        <v>114</v>
      </c>
      <c r="C73" s="292" t="s">
        <v>351</v>
      </c>
      <c r="D73" s="278" t="s">
        <v>352</v>
      </c>
      <c r="E73" s="45" t="s">
        <v>55</v>
      </c>
      <c r="F73" s="27" t="s">
        <v>143</v>
      </c>
      <c r="G73" s="31">
        <v>0</v>
      </c>
      <c r="H73" s="32">
        <v>0</v>
      </c>
      <c r="I73" s="32">
        <v>0</v>
      </c>
      <c r="J73" s="33">
        <v>0</v>
      </c>
      <c r="K73" s="31"/>
      <c r="L73" s="32"/>
      <c r="M73" s="32"/>
      <c r="N73" s="33"/>
      <c r="O73" s="31"/>
      <c r="P73" s="32"/>
      <c r="Q73" s="32"/>
      <c r="R73" s="33"/>
      <c r="S73" s="159">
        <f t="shared" si="2"/>
        <v>0</v>
      </c>
      <c r="T73" s="160">
        <f t="shared" si="3"/>
        <v>0</v>
      </c>
      <c r="U73" s="161">
        <f t="shared" si="4"/>
        <v>0</v>
      </c>
      <c r="W73" s="481">
        <v>250000</v>
      </c>
      <c r="X73" s="482">
        <v>0</v>
      </c>
      <c r="Y73" s="483">
        <v>0</v>
      </c>
      <c r="AA73" s="279" t="s">
        <v>353</v>
      </c>
    </row>
    <row r="74" spans="1:29" x14ac:dyDescent="0.2">
      <c r="A74" s="293"/>
      <c r="B74" s="293" t="str">
        <f t="shared" si="1"/>
        <v>Outpatients</v>
      </c>
      <c r="C74" s="292" t="s">
        <v>354</v>
      </c>
      <c r="D74" s="278" t="s">
        <v>355</v>
      </c>
      <c r="E74" s="45" t="s">
        <v>55</v>
      </c>
      <c r="F74" s="27" t="s">
        <v>143</v>
      </c>
      <c r="G74" s="31">
        <v>0</v>
      </c>
      <c r="H74" s="32">
        <v>0</v>
      </c>
      <c r="I74" s="32">
        <v>0</v>
      </c>
      <c r="J74" s="33">
        <v>0</v>
      </c>
      <c r="K74" s="31"/>
      <c r="L74" s="32"/>
      <c r="M74" s="32"/>
      <c r="N74" s="33"/>
      <c r="O74" s="31"/>
      <c r="P74" s="32"/>
      <c r="Q74" s="32"/>
      <c r="R74" s="33"/>
      <c r="S74" s="159">
        <f t="shared" si="2"/>
        <v>0</v>
      </c>
      <c r="T74" s="160">
        <f t="shared" si="3"/>
        <v>0</v>
      </c>
      <c r="U74" s="161">
        <f t="shared" si="4"/>
        <v>0</v>
      </c>
      <c r="W74" s="481">
        <v>170763</v>
      </c>
      <c r="X74" s="482">
        <v>0</v>
      </c>
      <c r="Y74" s="483">
        <v>0</v>
      </c>
      <c r="AA74" s="279" t="s">
        <v>356</v>
      </c>
    </row>
    <row r="75" spans="1:29" x14ac:dyDescent="0.2">
      <c r="A75" s="293"/>
      <c r="B75" s="293" t="s">
        <v>114</v>
      </c>
      <c r="C75" s="292" t="s">
        <v>357</v>
      </c>
      <c r="D75" s="278" t="s">
        <v>358</v>
      </c>
      <c r="E75" s="45" t="s">
        <v>55</v>
      </c>
      <c r="F75" s="27" t="s">
        <v>143</v>
      </c>
      <c r="G75" s="31">
        <v>0</v>
      </c>
      <c r="H75" s="32">
        <v>0</v>
      </c>
      <c r="I75" s="32">
        <v>0</v>
      </c>
      <c r="J75" s="33">
        <v>0</v>
      </c>
      <c r="K75" s="31"/>
      <c r="L75" s="32"/>
      <c r="M75" s="32"/>
      <c r="N75" s="33"/>
      <c r="O75" s="31"/>
      <c r="P75" s="32"/>
      <c r="Q75" s="32"/>
      <c r="R75" s="33"/>
      <c r="S75" s="159">
        <f t="shared" si="2"/>
        <v>0</v>
      </c>
      <c r="T75" s="160">
        <f t="shared" si="3"/>
        <v>0</v>
      </c>
      <c r="U75" s="161">
        <f t="shared" si="4"/>
        <v>0</v>
      </c>
      <c r="W75" s="481">
        <f>489776-1500</f>
        <v>488276</v>
      </c>
      <c r="X75" s="482">
        <v>0</v>
      </c>
      <c r="Y75" s="483">
        <v>0</v>
      </c>
      <c r="AA75" s="279" t="s">
        <v>359</v>
      </c>
    </row>
    <row r="76" spans="1:29" x14ac:dyDescent="0.2">
      <c r="A76" s="293" t="str">
        <f t="shared" si="0"/>
        <v>Lothian</v>
      </c>
      <c r="B76" s="293" t="str">
        <f>B52</f>
        <v>Outpatients</v>
      </c>
      <c r="C76" s="292" t="s">
        <v>360</v>
      </c>
      <c r="D76" s="278" t="s">
        <v>361</v>
      </c>
      <c r="E76" s="45" t="s">
        <v>313</v>
      </c>
      <c r="F76" s="27" t="s">
        <v>143</v>
      </c>
      <c r="G76" s="484">
        <v>0</v>
      </c>
      <c r="H76" s="485">
        <v>0</v>
      </c>
      <c r="I76" s="485">
        <v>0</v>
      </c>
      <c r="J76" s="486">
        <v>0</v>
      </c>
      <c r="K76" s="31"/>
      <c r="L76" s="32"/>
      <c r="M76" s="32"/>
      <c r="N76" s="33"/>
      <c r="O76" s="31"/>
      <c r="P76" s="32"/>
      <c r="Q76" s="32"/>
      <c r="R76" s="33"/>
      <c r="S76" s="159">
        <f>SUM(G76:J76)</f>
        <v>0</v>
      </c>
      <c r="T76" s="160">
        <f>SUM(K76:N76)</f>
        <v>0</v>
      </c>
      <c r="U76" s="161">
        <f>SUM(O76:R76)</f>
        <v>0</v>
      </c>
      <c r="W76" s="481">
        <v>157000</v>
      </c>
      <c r="X76" s="482">
        <v>0</v>
      </c>
      <c r="Y76" s="483">
        <v>0</v>
      </c>
      <c r="AA76" s="279" t="s">
        <v>362</v>
      </c>
    </row>
    <row r="77" spans="1:29" x14ac:dyDescent="0.2">
      <c r="A77" s="293" t="str">
        <f t="shared" si="0"/>
        <v>Lothian</v>
      </c>
      <c r="B77" s="293" t="str">
        <f>B76</f>
        <v>Outpatients</v>
      </c>
      <c r="C77" s="292" t="s">
        <v>363</v>
      </c>
      <c r="D77" s="278"/>
      <c r="E77" s="45"/>
      <c r="F77" s="27"/>
      <c r="G77" s="31"/>
      <c r="H77" s="32"/>
      <c r="I77" s="32"/>
      <c r="J77" s="33"/>
      <c r="K77" s="31"/>
      <c r="L77" s="32"/>
      <c r="M77" s="32"/>
      <c r="N77" s="33"/>
      <c r="O77" s="31"/>
      <c r="P77" s="32"/>
      <c r="Q77" s="32"/>
      <c r="R77" s="33"/>
      <c r="S77" s="159">
        <f t="shared" si="2"/>
        <v>0</v>
      </c>
      <c r="T77" s="160">
        <f t="shared" si="3"/>
        <v>0</v>
      </c>
      <c r="U77" s="161">
        <f t="shared" si="4"/>
        <v>0</v>
      </c>
      <c r="W77" s="482"/>
      <c r="X77" s="482">
        <v>0</v>
      </c>
      <c r="Y77" s="483">
        <v>0</v>
      </c>
      <c r="AA77" s="279"/>
    </row>
    <row r="78" spans="1:29" x14ac:dyDescent="0.2">
      <c r="A78" s="294" t="str">
        <f t="shared" si="0"/>
        <v>Lothian</v>
      </c>
      <c r="B78" s="294" t="str">
        <f t="shared" si="1"/>
        <v>Outpatients</v>
      </c>
      <c r="C78" s="294" t="s">
        <v>137</v>
      </c>
      <c r="D78" s="280" t="s">
        <v>117</v>
      </c>
      <c r="E78" s="281"/>
      <c r="F78" s="282"/>
      <c r="G78" s="301">
        <f t="shared" ref="G78:U78" si="5">SUBTOTAL(109,G14:G77)</f>
        <v>7495.71</v>
      </c>
      <c r="H78" s="302">
        <f t="shared" si="5"/>
        <v>7006.0467840000001</v>
      </c>
      <c r="I78" s="302">
        <f t="shared" si="5"/>
        <v>8520.8642026666676</v>
      </c>
      <c r="J78" s="303">
        <f t="shared" si="5"/>
        <v>8538.807765333333</v>
      </c>
      <c r="K78" s="301">
        <f t="shared" si="5"/>
        <v>0</v>
      </c>
      <c r="L78" s="302">
        <f t="shared" si="5"/>
        <v>0</v>
      </c>
      <c r="M78" s="302">
        <f t="shared" si="5"/>
        <v>0</v>
      </c>
      <c r="N78" s="303">
        <f t="shared" si="5"/>
        <v>0</v>
      </c>
      <c r="O78" s="301">
        <f t="shared" si="5"/>
        <v>0</v>
      </c>
      <c r="P78" s="302">
        <f t="shared" si="5"/>
        <v>0</v>
      </c>
      <c r="Q78" s="302">
        <f t="shared" si="5"/>
        <v>0</v>
      </c>
      <c r="R78" s="303">
        <f t="shared" si="5"/>
        <v>0</v>
      </c>
      <c r="S78" s="301">
        <f t="shared" si="5"/>
        <v>31561.428752</v>
      </c>
      <c r="T78" s="302">
        <f t="shared" si="5"/>
        <v>0</v>
      </c>
      <c r="U78" s="303">
        <f t="shared" si="5"/>
        <v>0</v>
      </c>
      <c r="V78" s="214"/>
      <c r="W78" s="487">
        <f>SUBTOTAL(109,W14:W77)</f>
        <v>7825404.2996666664</v>
      </c>
      <c r="X78" s="487">
        <f>SUBTOTAL(109,X14:X77)</f>
        <v>0</v>
      </c>
      <c r="Y78" s="487">
        <f>SUBTOTAL(109,Y14:Y77)</f>
        <v>0</v>
      </c>
      <c r="AA78" s="283"/>
      <c r="AC78" s="488"/>
    </row>
    <row r="79" spans="1:29" x14ac:dyDescent="0.2">
      <c r="A79" s="295" t="str">
        <f t="shared" si="0"/>
        <v>Lothian</v>
      </c>
      <c r="B79" s="295"/>
      <c r="C79" s="295"/>
      <c r="D79" s="284"/>
      <c r="E79" s="70"/>
      <c r="F79" s="48"/>
      <c r="G79" s="48"/>
      <c r="H79" s="46"/>
      <c r="I79" s="46"/>
      <c r="J79" s="47"/>
      <c r="K79" s="48"/>
      <c r="L79" s="46"/>
      <c r="M79" s="46"/>
      <c r="N79" s="47"/>
      <c r="O79" s="48"/>
      <c r="P79" s="46"/>
      <c r="Q79" s="46"/>
      <c r="R79" s="47"/>
      <c r="S79" s="61"/>
      <c r="T79" s="59"/>
      <c r="U79" s="60"/>
      <c r="W79" s="489"/>
      <c r="X79" s="489"/>
      <c r="Y79" s="490"/>
      <c r="AA79" s="285"/>
    </row>
    <row r="80" spans="1:29" s="14" customFormat="1" x14ac:dyDescent="0.2">
      <c r="A80" s="291" t="str">
        <f t="shared" si="0"/>
        <v>Lothian</v>
      </c>
      <c r="B80" s="291" t="str">
        <f>D80</f>
        <v>TTG</v>
      </c>
      <c r="C80" s="291"/>
      <c r="D80" s="144" t="s">
        <v>115</v>
      </c>
      <c r="E80" s="262"/>
      <c r="F80" s="272"/>
      <c r="G80" s="272"/>
      <c r="H80" s="273"/>
      <c r="I80" s="273"/>
      <c r="J80" s="274"/>
      <c r="K80" s="272"/>
      <c r="L80" s="273"/>
      <c r="M80" s="273"/>
      <c r="N80" s="274"/>
      <c r="O80" s="272"/>
      <c r="P80" s="273"/>
      <c r="Q80" s="273"/>
      <c r="R80" s="274"/>
      <c r="S80" s="304"/>
      <c r="T80" s="305"/>
      <c r="U80" s="306"/>
      <c r="W80" s="491"/>
      <c r="X80" s="491"/>
      <c r="Y80" s="492"/>
      <c r="AA80" s="275"/>
    </row>
    <row r="81" spans="1:27" s="14" customFormat="1" x14ac:dyDescent="0.2">
      <c r="A81" s="292" t="str">
        <f t="shared" si="0"/>
        <v>Lothian</v>
      </c>
      <c r="B81" s="292" t="str">
        <f>B80</f>
        <v>TTG</v>
      </c>
      <c r="C81" s="292" t="s">
        <v>364</v>
      </c>
      <c r="D81" s="276" t="s">
        <v>257</v>
      </c>
      <c r="E81" s="44" t="s">
        <v>271</v>
      </c>
      <c r="F81" s="27" t="s">
        <v>143</v>
      </c>
      <c r="G81" s="27">
        <v>9</v>
      </c>
      <c r="H81" s="28">
        <v>9</v>
      </c>
      <c r="I81" s="28">
        <v>9</v>
      </c>
      <c r="J81" s="29">
        <v>9</v>
      </c>
      <c r="K81" s="27"/>
      <c r="L81" s="28"/>
      <c r="M81" s="28"/>
      <c r="N81" s="29"/>
      <c r="O81" s="27"/>
      <c r="P81" s="28"/>
      <c r="Q81" s="28"/>
      <c r="R81" s="29"/>
      <c r="S81" s="153">
        <f>SUM(G81:J81)</f>
        <v>36</v>
      </c>
      <c r="T81" s="154">
        <f>SUM(K81:N81)</f>
        <v>0</v>
      </c>
      <c r="U81" s="155">
        <f>SUM(O81:R81)</f>
        <v>0</v>
      </c>
      <c r="W81" s="482">
        <v>13620.098360655738</v>
      </c>
      <c r="X81" s="482">
        <v>0</v>
      </c>
      <c r="Y81" s="483">
        <v>0</v>
      </c>
      <c r="AA81" s="277"/>
    </row>
    <row r="82" spans="1:27" s="14" customFormat="1" x14ac:dyDescent="0.2">
      <c r="A82" s="292" t="str">
        <f t="shared" si="0"/>
        <v>Lothian</v>
      </c>
      <c r="B82" s="292" t="str">
        <f t="shared" ref="B82:B104" si="6">B81</f>
        <v>TTG</v>
      </c>
      <c r="C82" s="292" t="s">
        <v>365</v>
      </c>
      <c r="D82" s="276" t="s">
        <v>257</v>
      </c>
      <c r="E82" s="44" t="s">
        <v>64</v>
      </c>
      <c r="F82" s="27" t="s">
        <v>143</v>
      </c>
      <c r="G82" s="27">
        <v>0</v>
      </c>
      <c r="H82" s="28">
        <v>28.428571428571445</v>
      </c>
      <c r="I82" s="28">
        <v>28.428571428571445</v>
      </c>
      <c r="J82" s="29">
        <v>28.428571428571445</v>
      </c>
      <c r="K82" s="27"/>
      <c r="L82" s="28"/>
      <c r="M82" s="28"/>
      <c r="N82" s="29"/>
      <c r="O82" s="27"/>
      <c r="P82" s="28"/>
      <c r="Q82" s="28"/>
      <c r="R82" s="29"/>
      <c r="S82" s="153">
        <f t="shared" ref="S82:S103" si="7">SUM(G82:J82)</f>
        <v>85.285714285714334</v>
      </c>
      <c r="T82" s="154">
        <f t="shared" ref="T82:T103" si="8">SUM(K82:N82)</f>
        <v>0</v>
      </c>
      <c r="U82" s="155">
        <f t="shared" ref="U82:U103" si="9">SUM(O82:R82)</f>
        <v>0</v>
      </c>
      <c r="W82" s="482">
        <v>32266.661592505872</v>
      </c>
      <c r="X82" s="482">
        <v>0</v>
      </c>
      <c r="Y82" s="483">
        <v>0</v>
      </c>
      <c r="AA82" s="277"/>
    </row>
    <row r="83" spans="1:27" s="14" customFormat="1" x14ac:dyDescent="0.2">
      <c r="A83" s="292" t="str">
        <f t="shared" si="0"/>
        <v>Lothian</v>
      </c>
      <c r="B83" s="292" t="str">
        <f t="shared" si="6"/>
        <v>TTG</v>
      </c>
      <c r="C83" s="292" t="s">
        <v>366</v>
      </c>
      <c r="D83" s="276" t="s">
        <v>257</v>
      </c>
      <c r="E83" s="44" t="s">
        <v>263</v>
      </c>
      <c r="F83" s="27" t="s">
        <v>143</v>
      </c>
      <c r="G83" s="27">
        <v>0</v>
      </c>
      <c r="H83" s="28">
        <v>35</v>
      </c>
      <c r="I83" s="28">
        <v>105</v>
      </c>
      <c r="J83" s="29">
        <v>105</v>
      </c>
      <c r="K83" s="27"/>
      <c r="L83" s="28"/>
      <c r="M83" s="28"/>
      <c r="N83" s="29"/>
      <c r="O83" s="27"/>
      <c r="P83" s="28"/>
      <c r="Q83" s="28"/>
      <c r="R83" s="29"/>
      <c r="S83" s="153">
        <f t="shared" si="7"/>
        <v>245</v>
      </c>
      <c r="T83" s="154">
        <f t="shared" si="8"/>
        <v>0</v>
      </c>
      <c r="U83" s="155">
        <f t="shared" si="9"/>
        <v>0</v>
      </c>
      <c r="W83" s="482">
        <v>92692.336065573778</v>
      </c>
      <c r="X83" s="482">
        <v>0</v>
      </c>
      <c r="Y83" s="483">
        <v>0</v>
      </c>
      <c r="AA83" s="277"/>
    </row>
    <row r="84" spans="1:27" s="14" customFormat="1" x14ac:dyDescent="0.2">
      <c r="A84" s="292" t="str">
        <f t="shared" si="0"/>
        <v>Lothian</v>
      </c>
      <c r="B84" s="292" t="str">
        <f t="shared" si="6"/>
        <v>TTG</v>
      </c>
      <c r="C84" s="292" t="s">
        <v>367</v>
      </c>
      <c r="D84" s="276" t="s">
        <v>270</v>
      </c>
      <c r="E84" s="44" t="s">
        <v>271</v>
      </c>
      <c r="F84" s="27" t="s">
        <v>143</v>
      </c>
      <c r="G84" s="27">
        <v>6</v>
      </c>
      <c r="H84" s="28">
        <v>6</v>
      </c>
      <c r="I84" s="28">
        <v>6</v>
      </c>
      <c r="J84" s="29">
        <v>6</v>
      </c>
      <c r="K84" s="27"/>
      <c r="L84" s="28"/>
      <c r="M84" s="28"/>
      <c r="N84" s="29"/>
      <c r="O84" s="27"/>
      <c r="P84" s="28"/>
      <c r="Q84" s="28"/>
      <c r="R84" s="29"/>
      <c r="S84" s="153">
        <f t="shared" si="7"/>
        <v>24</v>
      </c>
      <c r="T84" s="154">
        <f t="shared" si="8"/>
        <v>0</v>
      </c>
      <c r="U84" s="155">
        <f t="shared" si="9"/>
        <v>0</v>
      </c>
      <c r="W84" s="482">
        <v>0</v>
      </c>
      <c r="X84" s="482">
        <v>0</v>
      </c>
      <c r="Y84" s="483">
        <v>0</v>
      </c>
      <c r="AA84" s="277"/>
    </row>
    <row r="85" spans="1:27" s="14" customFormat="1" x14ac:dyDescent="0.2">
      <c r="A85" s="292" t="str">
        <f t="shared" si="0"/>
        <v>Lothian</v>
      </c>
      <c r="B85" s="292" t="str">
        <f t="shared" si="6"/>
        <v>TTG</v>
      </c>
      <c r="C85" s="292" t="s">
        <v>368</v>
      </c>
      <c r="D85" s="276" t="s">
        <v>270</v>
      </c>
      <c r="E85" s="44" t="s">
        <v>45</v>
      </c>
      <c r="F85" s="27" t="s">
        <v>143</v>
      </c>
      <c r="G85" s="27">
        <v>6</v>
      </c>
      <c r="H85" s="28">
        <v>6</v>
      </c>
      <c r="I85" s="28">
        <v>6</v>
      </c>
      <c r="J85" s="29">
        <v>6</v>
      </c>
      <c r="K85" s="27"/>
      <c r="L85" s="28"/>
      <c r="M85" s="28"/>
      <c r="N85" s="29"/>
      <c r="O85" s="27"/>
      <c r="P85" s="28"/>
      <c r="Q85" s="28"/>
      <c r="R85" s="29"/>
      <c r="S85" s="153">
        <f t="shared" si="7"/>
        <v>24</v>
      </c>
      <c r="T85" s="154">
        <f t="shared" si="8"/>
        <v>0</v>
      </c>
      <c r="U85" s="155">
        <f t="shared" si="9"/>
        <v>0</v>
      </c>
      <c r="W85" s="482">
        <v>0</v>
      </c>
      <c r="X85" s="482">
        <v>0</v>
      </c>
      <c r="Y85" s="483">
        <v>0</v>
      </c>
      <c r="AA85" s="277"/>
    </row>
    <row r="86" spans="1:27" x14ac:dyDescent="0.2">
      <c r="A86" s="292" t="str">
        <f t="shared" si="0"/>
        <v>Lothian</v>
      </c>
      <c r="B86" s="292" t="str">
        <f t="shared" si="6"/>
        <v>TTG</v>
      </c>
      <c r="C86" s="292" t="s">
        <v>369</v>
      </c>
      <c r="D86" s="276" t="s">
        <v>279</v>
      </c>
      <c r="E86" s="44" t="s">
        <v>271</v>
      </c>
      <c r="F86" s="27" t="s">
        <v>143</v>
      </c>
      <c r="G86" s="27">
        <v>0</v>
      </c>
      <c r="H86" s="28">
        <v>8</v>
      </c>
      <c r="I86" s="28">
        <v>24</v>
      </c>
      <c r="J86" s="29">
        <v>24</v>
      </c>
      <c r="K86" s="27"/>
      <c r="L86" s="28"/>
      <c r="M86" s="28"/>
      <c r="N86" s="29"/>
      <c r="O86" s="27"/>
      <c r="P86" s="28"/>
      <c r="Q86" s="28"/>
      <c r="R86" s="29"/>
      <c r="S86" s="153">
        <f t="shared" si="7"/>
        <v>56</v>
      </c>
      <c r="T86" s="154">
        <f t="shared" si="8"/>
        <v>0</v>
      </c>
      <c r="U86" s="155">
        <f t="shared" si="9"/>
        <v>0</v>
      </c>
      <c r="W86" s="481">
        <v>22100</v>
      </c>
      <c r="X86" s="482">
        <v>0</v>
      </c>
      <c r="Y86" s="483">
        <v>0</v>
      </c>
      <c r="AA86" s="277" t="s">
        <v>280</v>
      </c>
    </row>
    <row r="87" spans="1:27" x14ac:dyDescent="0.2">
      <c r="A87" s="292" t="str">
        <f t="shared" si="0"/>
        <v>Lothian</v>
      </c>
      <c r="B87" s="293" t="str">
        <f t="shared" si="6"/>
        <v>TTG</v>
      </c>
      <c r="C87" s="292" t="s">
        <v>370</v>
      </c>
      <c r="D87" s="278" t="s">
        <v>279</v>
      </c>
      <c r="E87" s="44" t="s">
        <v>282</v>
      </c>
      <c r="F87" s="27" t="s">
        <v>143</v>
      </c>
      <c r="G87" s="31">
        <v>0</v>
      </c>
      <c r="H87" s="32">
        <v>0</v>
      </c>
      <c r="I87" s="32">
        <v>32</v>
      </c>
      <c r="J87" s="33">
        <v>48</v>
      </c>
      <c r="K87" s="31"/>
      <c r="L87" s="32"/>
      <c r="M87" s="32"/>
      <c r="N87" s="33"/>
      <c r="O87" s="31"/>
      <c r="P87" s="32"/>
      <c r="Q87" s="32"/>
      <c r="R87" s="33"/>
      <c r="S87" s="153">
        <f t="shared" si="7"/>
        <v>80</v>
      </c>
      <c r="T87" s="154">
        <f t="shared" si="8"/>
        <v>0</v>
      </c>
      <c r="U87" s="155">
        <f t="shared" si="9"/>
        <v>0</v>
      </c>
      <c r="W87" s="481">
        <v>57000</v>
      </c>
      <c r="X87" s="482">
        <v>0</v>
      </c>
      <c r="Y87" s="483">
        <v>0</v>
      </c>
      <c r="AA87" s="279" t="s">
        <v>371</v>
      </c>
    </row>
    <row r="88" spans="1:27" x14ac:dyDescent="0.2">
      <c r="A88" s="292" t="str">
        <f t="shared" si="0"/>
        <v>Lothian</v>
      </c>
      <c r="B88" s="293" t="str">
        <f t="shared" si="6"/>
        <v>TTG</v>
      </c>
      <c r="C88" s="292" t="s">
        <v>372</v>
      </c>
      <c r="D88" s="278" t="s">
        <v>279</v>
      </c>
      <c r="E88" s="44" t="s">
        <v>45</v>
      </c>
      <c r="F88" s="27" t="s">
        <v>143</v>
      </c>
      <c r="G88" s="31">
        <v>0</v>
      </c>
      <c r="H88" s="32">
        <v>20</v>
      </c>
      <c r="I88" s="32">
        <v>60</v>
      </c>
      <c r="J88" s="33">
        <v>60</v>
      </c>
      <c r="K88" s="31"/>
      <c r="L88" s="32"/>
      <c r="M88" s="32"/>
      <c r="N88" s="33"/>
      <c r="O88" s="31"/>
      <c r="P88" s="32"/>
      <c r="Q88" s="32"/>
      <c r="R88" s="33"/>
      <c r="S88" s="153">
        <f t="shared" si="7"/>
        <v>140</v>
      </c>
      <c r="T88" s="154">
        <f t="shared" si="8"/>
        <v>0</v>
      </c>
      <c r="U88" s="155">
        <f t="shared" si="9"/>
        <v>0</v>
      </c>
      <c r="W88" s="481">
        <v>37500</v>
      </c>
      <c r="X88" s="482">
        <v>0</v>
      </c>
      <c r="Y88" s="483">
        <v>0</v>
      </c>
      <c r="AA88" s="279" t="s">
        <v>291</v>
      </c>
    </row>
    <row r="89" spans="1:27" x14ac:dyDescent="0.2">
      <c r="A89" s="293" t="str">
        <f t="shared" si="0"/>
        <v>Lothian</v>
      </c>
      <c r="B89" s="293" t="str">
        <f t="shared" si="6"/>
        <v>TTG</v>
      </c>
      <c r="C89" s="292" t="s">
        <v>373</v>
      </c>
      <c r="D89" s="278" t="s">
        <v>279</v>
      </c>
      <c r="E89" s="44" t="s">
        <v>271</v>
      </c>
      <c r="F89" s="27" t="s">
        <v>143</v>
      </c>
      <c r="G89" s="31">
        <v>0</v>
      </c>
      <c r="H89" s="32">
        <v>0</v>
      </c>
      <c r="I89" s="32">
        <v>54</v>
      </c>
      <c r="J89" s="33">
        <v>54</v>
      </c>
      <c r="K89" s="31"/>
      <c r="L89" s="32"/>
      <c r="M89" s="32"/>
      <c r="N89" s="33"/>
      <c r="O89" s="31"/>
      <c r="P89" s="32"/>
      <c r="Q89" s="32"/>
      <c r="R89" s="33"/>
      <c r="S89" s="153">
        <f t="shared" si="7"/>
        <v>108</v>
      </c>
      <c r="T89" s="154">
        <f t="shared" si="8"/>
        <v>0</v>
      </c>
      <c r="U89" s="155">
        <f t="shared" si="9"/>
        <v>0</v>
      </c>
      <c r="W89" s="481">
        <v>44150</v>
      </c>
      <c r="X89" s="482">
        <v>0</v>
      </c>
      <c r="Y89" s="483">
        <v>0</v>
      </c>
      <c r="AA89" s="279" t="s">
        <v>280</v>
      </c>
    </row>
    <row r="90" spans="1:27" x14ac:dyDescent="0.2">
      <c r="A90" s="293"/>
      <c r="B90" s="293" t="str">
        <f t="shared" si="6"/>
        <v>TTG</v>
      </c>
      <c r="C90" s="292" t="s">
        <v>374</v>
      </c>
      <c r="D90" s="278" t="s">
        <v>294</v>
      </c>
      <c r="E90" s="44" t="s">
        <v>67</v>
      </c>
      <c r="F90" s="27" t="s">
        <v>143</v>
      </c>
      <c r="G90" s="31">
        <v>120</v>
      </c>
      <c r="H90" s="32">
        <v>120</v>
      </c>
      <c r="I90" s="32">
        <v>0</v>
      </c>
      <c r="J90" s="33">
        <v>0</v>
      </c>
      <c r="K90" s="31"/>
      <c r="L90" s="32"/>
      <c r="M90" s="32"/>
      <c r="N90" s="33"/>
      <c r="O90" s="31"/>
      <c r="P90" s="32"/>
      <c r="Q90" s="32"/>
      <c r="R90" s="33"/>
      <c r="S90" s="153">
        <f t="shared" si="7"/>
        <v>240</v>
      </c>
      <c r="T90" s="154">
        <f t="shared" si="8"/>
        <v>0</v>
      </c>
      <c r="U90" s="155">
        <f t="shared" si="9"/>
        <v>0</v>
      </c>
      <c r="W90" s="481">
        <v>0</v>
      </c>
      <c r="X90" s="482">
        <v>0</v>
      </c>
      <c r="Y90" s="483">
        <v>0</v>
      </c>
      <c r="AA90" s="279" t="s">
        <v>375</v>
      </c>
    </row>
    <row r="91" spans="1:27" x14ac:dyDescent="0.2">
      <c r="A91" s="293"/>
      <c r="B91" s="293" t="str">
        <f t="shared" si="6"/>
        <v>TTG</v>
      </c>
      <c r="C91" s="292" t="s">
        <v>376</v>
      </c>
      <c r="D91" s="278" t="s">
        <v>304</v>
      </c>
      <c r="E91" s="44" t="s">
        <v>282</v>
      </c>
      <c r="F91" s="27" t="s">
        <v>143</v>
      </c>
      <c r="G91" s="31">
        <v>0</v>
      </c>
      <c r="H91" s="32">
        <v>0</v>
      </c>
      <c r="I91" s="32">
        <v>24</v>
      </c>
      <c r="J91" s="33">
        <v>36</v>
      </c>
      <c r="K91" s="31"/>
      <c r="L91" s="32"/>
      <c r="M91" s="32"/>
      <c r="N91" s="33"/>
      <c r="O91" s="31"/>
      <c r="P91" s="32"/>
      <c r="Q91" s="32"/>
      <c r="R91" s="33"/>
      <c r="S91" s="153">
        <f t="shared" si="7"/>
        <v>60</v>
      </c>
      <c r="T91" s="154">
        <f t="shared" si="8"/>
        <v>0</v>
      </c>
      <c r="U91" s="155">
        <f t="shared" si="9"/>
        <v>0</v>
      </c>
      <c r="W91" s="481">
        <v>0</v>
      </c>
      <c r="X91" s="482">
        <v>0</v>
      </c>
      <c r="Y91" s="483">
        <v>0</v>
      </c>
      <c r="AA91" s="279" t="s">
        <v>377</v>
      </c>
    </row>
    <row r="92" spans="1:27" x14ac:dyDescent="0.2">
      <c r="A92" s="293"/>
      <c r="B92" s="293" t="str">
        <f t="shared" si="6"/>
        <v>TTG</v>
      </c>
      <c r="C92" s="292" t="s">
        <v>378</v>
      </c>
      <c r="D92" s="278" t="s">
        <v>304</v>
      </c>
      <c r="E92" s="44" t="s">
        <v>66</v>
      </c>
      <c r="F92" s="27" t="s">
        <v>143</v>
      </c>
      <c r="G92" s="31">
        <v>0</v>
      </c>
      <c r="H92" s="32">
        <v>44</v>
      </c>
      <c r="I92" s="32">
        <v>66</v>
      </c>
      <c r="J92" s="33">
        <v>66</v>
      </c>
      <c r="K92" s="31"/>
      <c r="L92" s="32"/>
      <c r="M92" s="32"/>
      <c r="N92" s="33"/>
      <c r="O92" s="31"/>
      <c r="P92" s="32"/>
      <c r="Q92" s="32"/>
      <c r="R92" s="33"/>
      <c r="S92" s="153">
        <f t="shared" si="7"/>
        <v>176</v>
      </c>
      <c r="T92" s="154">
        <f t="shared" si="8"/>
        <v>0</v>
      </c>
      <c r="U92" s="155">
        <f t="shared" si="9"/>
        <v>0</v>
      </c>
      <c r="W92" s="481">
        <v>0</v>
      </c>
      <c r="X92" s="482">
        <v>0</v>
      </c>
      <c r="Y92" s="483">
        <v>0</v>
      </c>
      <c r="AA92" s="279" t="s">
        <v>377</v>
      </c>
    </row>
    <row r="93" spans="1:27" x14ac:dyDescent="0.2">
      <c r="A93" s="293"/>
      <c r="B93" s="293" t="str">
        <f t="shared" si="6"/>
        <v>TTG</v>
      </c>
      <c r="C93" s="292" t="s">
        <v>379</v>
      </c>
      <c r="D93" s="278" t="s">
        <v>308</v>
      </c>
      <c r="E93" s="44" t="s">
        <v>309</v>
      </c>
      <c r="F93" s="27" t="s">
        <v>143</v>
      </c>
      <c r="G93" s="31">
        <v>25</v>
      </c>
      <c r="H93" s="32">
        <v>25</v>
      </c>
      <c r="I93" s="32">
        <v>25</v>
      </c>
      <c r="J93" s="33">
        <v>25</v>
      </c>
      <c r="K93" s="31"/>
      <c r="L93" s="32"/>
      <c r="M93" s="32"/>
      <c r="N93" s="33"/>
      <c r="O93" s="31"/>
      <c r="P93" s="32"/>
      <c r="Q93" s="32"/>
      <c r="R93" s="33"/>
      <c r="S93" s="153">
        <f t="shared" si="7"/>
        <v>100</v>
      </c>
      <c r="T93" s="154">
        <f t="shared" si="8"/>
        <v>0</v>
      </c>
      <c r="U93" s="155">
        <f t="shared" si="9"/>
        <v>0</v>
      </c>
      <c r="W93" s="482">
        <v>120337.72288</v>
      </c>
      <c r="X93" s="482">
        <v>0</v>
      </c>
      <c r="Y93" s="483">
        <v>0</v>
      </c>
      <c r="AA93" s="279"/>
    </row>
    <row r="94" spans="1:27" x14ac:dyDescent="0.2">
      <c r="A94" s="293"/>
      <c r="B94" s="293" t="str">
        <f t="shared" si="6"/>
        <v>TTG</v>
      </c>
      <c r="C94" s="292" t="s">
        <v>380</v>
      </c>
      <c r="D94" s="278" t="s">
        <v>308</v>
      </c>
      <c r="E94" s="44" t="s">
        <v>271</v>
      </c>
      <c r="F94" s="27" t="s">
        <v>143</v>
      </c>
      <c r="G94" s="31">
        <v>18</v>
      </c>
      <c r="H94" s="32">
        <v>18</v>
      </c>
      <c r="I94" s="32">
        <v>18</v>
      </c>
      <c r="J94" s="33">
        <v>18</v>
      </c>
      <c r="K94" s="31"/>
      <c r="L94" s="32"/>
      <c r="M94" s="32"/>
      <c r="N94" s="33"/>
      <c r="O94" s="31"/>
      <c r="P94" s="32"/>
      <c r="Q94" s="32"/>
      <c r="R94" s="33"/>
      <c r="S94" s="153">
        <f t="shared" si="7"/>
        <v>72</v>
      </c>
      <c r="T94" s="154">
        <f t="shared" si="8"/>
        <v>0</v>
      </c>
      <c r="U94" s="155">
        <f t="shared" si="9"/>
        <v>0</v>
      </c>
      <c r="W94" s="482">
        <v>121870.77727330544</v>
      </c>
      <c r="X94" s="482">
        <v>0</v>
      </c>
      <c r="Y94" s="483">
        <v>0</v>
      </c>
      <c r="AA94" s="279"/>
    </row>
    <row r="95" spans="1:27" x14ac:dyDescent="0.2">
      <c r="A95" s="293"/>
      <c r="B95" s="293" t="str">
        <f t="shared" si="6"/>
        <v>TTG</v>
      </c>
      <c r="C95" s="292" t="s">
        <v>381</v>
      </c>
      <c r="D95" s="278" t="s">
        <v>308</v>
      </c>
      <c r="E95" s="44" t="s">
        <v>382</v>
      </c>
      <c r="F95" s="27" t="s">
        <v>143</v>
      </c>
      <c r="G95" s="31">
        <v>40</v>
      </c>
      <c r="H95" s="32">
        <v>24</v>
      </c>
      <c r="I95" s="32">
        <v>24</v>
      </c>
      <c r="J95" s="33">
        <v>24</v>
      </c>
      <c r="K95" s="31"/>
      <c r="L95" s="32"/>
      <c r="M95" s="32"/>
      <c r="N95" s="33"/>
      <c r="O95" s="31"/>
      <c r="P95" s="32"/>
      <c r="Q95" s="32"/>
      <c r="R95" s="33"/>
      <c r="S95" s="153">
        <f t="shared" si="7"/>
        <v>112</v>
      </c>
      <c r="T95" s="154">
        <f t="shared" si="8"/>
        <v>0</v>
      </c>
      <c r="U95" s="155">
        <f t="shared" si="9"/>
        <v>0</v>
      </c>
      <c r="W95" s="482">
        <v>154869.15054276923</v>
      </c>
      <c r="X95" s="482">
        <v>0</v>
      </c>
      <c r="Y95" s="483">
        <v>0</v>
      </c>
      <c r="AA95" s="279"/>
    </row>
    <row r="96" spans="1:27" x14ac:dyDescent="0.2">
      <c r="A96" s="293"/>
      <c r="B96" s="293" t="str">
        <f t="shared" si="6"/>
        <v>TTG</v>
      </c>
      <c r="C96" s="292" t="s">
        <v>383</v>
      </c>
      <c r="D96" s="278" t="s">
        <v>308</v>
      </c>
      <c r="E96" s="44" t="s">
        <v>64</v>
      </c>
      <c r="F96" s="27" t="s">
        <v>143</v>
      </c>
      <c r="G96" s="31">
        <v>18</v>
      </c>
      <c r="H96" s="32">
        <v>54</v>
      </c>
      <c r="I96" s="32">
        <v>54</v>
      </c>
      <c r="J96" s="33">
        <v>54</v>
      </c>
      <c r="K96" s="31"/>
      <c r="L96" s="32"/>
      <c r="M96" s="32"/>
      <c r="N96" s="33"/>
      <c r="O96" s="31"/>
      <c r="P96" s="32"/>
      <c r="Q96" s="32"/>
      <c r="R96" s="33"/>
      <c r="S96" s="153">
        <f t="shared" si="7"/>
        <v>180</v>
      </c>
      <c r="T96" s="154">
        <f t="shared" si="8"/>
        <v>0</v>
      </c>
      <c r="U96" s="155">
        <f t="shared" si="9"/>
        <v>0</v>
      </c>
      <c r="W96" s="482">
        <v>344404.81790030771</v>
      </c>
      <c r="X96" s="482">
        <v>0</v>
      </c>
      <c r="Y96" s="483">
        <v>0</v>
      </c>
      <c r="AA96" s="279"/>
    </row>
    <row r="97" spans="1:29" x14ac:dyDescent="0.2">
      <c r="A97" s="293"/>
      <c r="B97" s="293" t="str">
        <f t="shared" si="6"/>
        <v>TTG</v>
      </c>
      <c r="C97" s="292" t="s">
        <v>384</v>
      </c>
      <c r="D97" s="278" t="s">
        <v>308</v>
      </c>
      <c r="E97" s="44" t="s">
        <v>263</v>
      </c>
      <c r="F97" s="27" t="s">
        <v>143</v>
      </c>
      <c r="G97" s="31">
        <v>0</v>
      </c>
      <c r="H97" s="32">
        <v>12</v>
      </c>
      <c r="I97" s="32">
        <v>12</v>
      </c>
      <c r="J97" s="33">
        <v>12</v>
      </c>
      <c r="K97" s="31"/>
      <c r="L97" s="32"/>
      <c r="M97" s="32"/>
      <c r="N97" s="33"/>
      <c r="O97" s="31"/>
      <c r="P97" s="32"/>
      <c r="Q97" s="32"/>
      <c r="R97" s="33"/>
      <c r="S97" s="153">
        <f t="shared" si="7"/>
        <v>36</v>
      </c>
      <c r="T97" s="154">
        <f t="shared" si="8"/>
        <v>0</v>
      </c>
      <c r="U97" s="155">
        <f t="shared" si="9"/>
        <v>0</v>
      </c>
      <c r="W97" s="482">
        <v>71741.095266461532</v>
      </c>
      <c r="X97" s="482">
        <v>0</v>
      </c>
      <c r="Y97" s="483">
        <v>0</v>
      </c>
      <c r="AA97" s="279"/>
    </row>
    <row r="98" spans="1:29" x14ac:dyDescent="0.2">
      <c r="A98" s="293"/>
      <c r="B98" s="293" t="str">
        <f t="shared" si="6"/>
        <v>TTG</v>
      </c>
      <c r="C98" s="292" t="s">
        <v>385</v>
      </c>
      <c r="D98" s="278" t="s">
        <v>308</v>
      </c>
      <c r="E98" s="44" t="s">
        <v>45</v>
      </c>
      <c r="F98" s="27" t="s">
        <v>143</v>
      </c>
      <c r="G98" s="31">
        <v>91</v>
      </c>
      <c r="H98" s="32">
        <v>105</v>
      </c>
      <c r="I98" s="32">
        <v>105</v>
      </c>
      <c r="J98" s="33">
        <v>105</v>
      </c>
      <c r="K98" s="31"/>
      <c r="L98" s="32"/>
      <c r="M98" s="32"/>
      <c r="N98" s="33"/>
      <c r="O98" s="31"/>
      <c r="P98" s="32"/>
      <c r="Q98" s="32"/>
      <c r="R98" s="33"/>
      <c r="S98" s="153">
        <f t="shared" si="7"/>
        <v>406</v>
      </c>
      <c r="T98" s="154">
        <f t="shared" si="8"/>
        <v>0</v>
      </c>
      <c r="U98" s="155">
        <f t="shared" si="9"/>
        <v>0</v>
      </c>
      <c r="W98" s="482">
        <v>426096.34195869457</v>
      </c>
      <c r="X98" s="482">
        <v>0</v>
      </c>
      <c r="Y98" s="483">
        <v>0</v>
      </c>
      <c r="AA98" s="279"/>
    </row>
    <row r="99" spans="1:29" x14ac:dyDescent="0.2">
      <c r="A99" s="293"/>
      <c r="B99" s="293" t="str">
        <f t="shared" si="6"/>
        <v>TTG</v>
      </c>
      <c r="C99" s="292" t="s">
        <v>386</v>
      </c>
      <c r="D99" s="278" t="s">
        <v>308</v>
      </c>
      <c r="E99" s="44" t="s">
        <v>268</v>
      </c>
      <c r="F99" s="27" t="s">
        <v>143</v>
      </c>
      <c r="G99" s="31">
        <v>48</v>
      </c>
      <c r="H99" s="32">
        <v>48</v>
      </c>
      <c r="I99" s="32">
        <v>48</v>
      </c>
      <c r="J99" s="33">
        <v>48</v>
      </c>
      <c r="K99" s="31"/>
      <c r="L99" s="32"/>
      <c r="M99" s="32"/>
      <c r="N99" s="33"/>
      <c r="O99" s="31"/>
      <c r="P99" s="32"/>
      <c r="Q99" s="32"/>
      <c r="R99" s="33"/>
      <c r="S99" s="153">
        <f t="shared" si="7"/>
        <v>192</v>
      </c>
      <c r="T99" s="154">
        <f t="shared" si="8"/>
        <v>0</v>
      </c>
      <c r="U99" s="155">
        <f t="shared" si="9"/>
        <v>0</v>
      </c>
      <c r="W99" s="482">
        <v>230078.81814646153</v>
      </c>
      <c r="X99" s="482">
        <v>0</v>
      </c>
      <c r="Y99" s="483">
        <v>0</v>
      </c>
      <c r="AA99" s="279"/>
    </row>
    <row r="100" spans="1:29" x14ac:dyDescent="0.2">
      <c r="A100" s="293"/>
      <c r="B100" s="293" t="str">
        <f t="shared" si="6"/>
        <v>TTG</v>
      </c>
      <c r="C100" s="292" t="s">
        <v>387</v>
      </c>
      <c r="D100" s="278" t="s">
        <v>388</v>
      </c>
      <c r="E100" s="44" t="s">
        <v>45</v>
      </c>
      <c r="F100" s="31" t="s">
        <v>143</v>
      </c>
      <c r="G100" s="31">
        <v>15</v>
      </c>
      <c r="H100" s="32">
        <v>45</v>
      </c>
      <c r="I100" s="32">
        <v>45</v>
      </c>
      <c r="J100" s="33">
        <v>45</v>
      </c>
      <c r="K100" s="31"/>
      <c r="L100" s="32"/>
      <c r="M100" s="32"/>
      <c r="N100" s="33"/>
      <c r="O100" s="31"/>
      <c r="P100" s="32"/>
      <c r="Q100" s="32"/>
      <c r="R100" s="33"/>
      <c r="S100" s="153">
        <f t="shared" si="7"/>
        <v>150</v>
      </c>
      <c r="T100" s="154">
        <f t="shared" si="8"/>
        <v>0</v>
      </c>
      <c r="U100" s="155">
        <f t="shared" si="9"/>
        <v>0</v>
      </c>
      <c r="W100" s="482">
        <v>150000</v>
      </c>
      <c r="X100" s="482">
        <v>0</v>
      </c>
      <c r="Y100" s="483">
        <v>0</v>
      </c>
      <c r="AA100" s="279"/>
    </row>
    <row r="101" spans="1:29" x14ac:dyDescent="0.2">
      <c r="A101" s="293"/>
      <c r="B101" s="293" t="str">
        <f t="shared" si="6"/>
        <v>TTG</v>
      </c>
      <c r="C101" s="292" t="s">
        <v>389</v>
      </c>
      <c r="D101" s="278" t="s">
        <v>390</v>
      </c>
      <c r="E101" s="44" t="s">
        <v>263</v>
      </c>
      <c r="F101" s="31" t="s">
        <v>143</v>
      </c>
      <c r="G101" s="31">
        <v>0</v>
      </c>
      <c r="H101" s="32">
        <v>96</v>
      </c>
      <c r="I101" s="32">
        <v>94</v>
      </c>
      <c r="J101" s="33">
        <v>94</v>
      </c>
      <c r="K101" s="31"/>
      <c r="L101" s="32"/>
      <c r="M101" s="32"/>
      <c r="N101" s="33"/>
      <c r="O101" s="31"/>
      <c r="P101" s="32"/>
      <c r="Q101" s="32"/>
      <c r="R101" s="33"/>
      <c r="S101" s="153">
        <f t="shared" si="7"/>
        <v>284</v>
      </c>
      <c r="T101" s="154">
        <f t="shared" si="8"/>
        <v>0</v>
      </c>
      <c r="U101" s="155">
        <f t="shared" si="9"/>
        <v>0</v>
      </c>
      <c r="W101" s="482">
        <v>1519400</v>
      </c>
      <c r="X101" s="482">
        <v>0</v>
      </c>
      <c r="Y101" s="483">
        <v>0</v>
      </c>
      <c r="AA101" s="279"/>
    </row>
    <row r="102" spans="1:29" x14ac:dyDescent="0.2">
      <c r="A102" s="293"/>
      <c r="B102" s="293" t="str">
        <f t="shared" si="6"/>
        <v>TTG</v>
      </c>
      <c r="C102" s="292" t="s">
        <v>391</v>
      </c>
      <c r="D102" s="278" t="s">
        <v>392</v>
      </c>
      <c r="E102" s="44" t="s">
        <v>393</v>
      </c>
      <c r="F102" s="31" t="s">
        <v>143</v>
      </c>
      <c r="G102" s="31">
        <v>0</v>
      </c>
      <c r="H102" s="32">
        <v>0</v>
      </c>
      <c r="I102" s="32">
        <v>333</v>
      </c>
      <c r="J102" s="33">
        <v>667</v>
      </c>
      <c r="K102" s="31"/>
      <c r="L102" s="32"/>
      <c r="M102" s="32"/>
      <c r="N102" s="33"/>
      <c r="O102" s="31"/>
      <c r="P102" s="32"/>
      <c r="Q102" s="32"/>
      <c r="R102" s="33"/>
      <c r="S102" s="153">
        <f t="shared" si="7"/>
        <v>1000</v>
      </c>
      <c r="T102" s="154">
        <f t="shared" si="8"/>
        <v>0</v>
      </c>
      <c r="U102" s="155">
        <f t="shared" si="9"/>
        <v>0</v>
      </c>
      <c r="W102" s="482">
        <v>1508229</v>
      </c>
      <c r="X102" s="482">
        <v>0</v>
      </c>
      <c r="Y102" s="483">
        <v>0</v>
      </c>
      <c r="AA102" s="279"/>
    </row>
    <row r="103" spans="1:29" x14ac:dyDescent="0.2">
      <c r="A103" s="293" t="str">
        <f t="shared" si="0"/>
        <v>Lothian</v>
      </c>
      <c r="B103" s="293" t="str">
        <f t="shared" si="6"/>
        <v>TTG</v>
      </c>
      <c r="C103" s="292" t="s">
        <v>394</v>
      </c>
      <c r="D103" s="278"/>
      <c r="E103" s="44"/>
      <c r="F103" s="31"/>
      <c r="G103" s="31"/>
      <c r="H103" s="32"/>
      <c r="I103" s="32"/>
      <c r="J103" s="33"/>
      <c r="K103" s="31"/>
      <c r="L103" s="32"/>
      <c r="M103" s="32"/>
      <c r="N103" s="33"/>
      <c r="O103" s="31"/>
      <c r="P103" s="32"/>
      <c r="Q103" s="32"/>
      <c r="R103" s="33"/>
      <c r="S103" s="153">
        <f t="shared" si="7"/>
        <v>0</v>
      </c>
      <c r="T103" s="154">
        <f t="shared" si="8"/>
        <v>0</v>
      </c>
      <c r="U103" s="155">
        <f t="shared" si="9"/>
        <v>0</v>
      </c>
      <c r="W103" s="482">
        <v>0</v>
      </c>
      <c r="X103" s="482">
        <v>0</v>
      </c>
      <c r="Y103" s="483">
        <v>0</v>
      </c>
      <c r="AA103" s="279"/>
    </row>
    <row r="104" spans="1:29" x14ac:dyDescent="0.2">
      <c r="A104" s="294" t="str">
        <f t="shared" si="0"/>
        <v>Lothian</v>
      </c>
      <c r="B104" s="294" t="str">
        <f t="shared" si="6"/>
        <v>TTG</v>
      </c>
      <c r="C104" s="294" t="s">
        <v>137</v>
      </c>
      <c r="D104" s="280" t="s">
        <v>118</v>
      </c>
      <c r="E104" s="281"/>
      <c r="F104" s="282"/>
      <c r="G104" s="301">
        <f t="shared" ref="G104:U104" si="10">SUBTOTAL(109,G81:G103)</f>
        <v>396</v>
      </c>
      <c r="H104" s="302">
        <f t="shared" si="10"/>
        <v>703.42857142857144</v>
      </c>
      <c r="I104" s="302">
        <f t="shared" si="10"/>
        <v>1172.4285714285716</v>
      </c>
      <c r="J104" s="303">
        <f t="shared" si="10"/>
        <v>1534.4285714285716</v>
      </c>
      <c r="K104" s="301">
        <f t="shared" si="10"/>
        <v>0</v>
      </c>
      <c r="L104" s="302">
        <f t="shared" si="10"/>
        <v>0</v>
      </c>
      <c r="M104" s="302">
        <f t="shared" si="10"/>
        <v>0</v>
      </c>
      <c r="N104" s="303">
        <f t="shared" si="10"/>
        <v>0</v>
      </c>
      <c r="O104" s="301">
        <f t="shared" si="10"/>
        <v>0</v>
      </c>
      <c r="P104" s="302">
        <f t="shared" si="10"/>
        <v>0</v>
      </c>
      <c r="Q104" s="302">
        <f t="shared" si="10"/>
        <v>0</v>
      </c>
      <c r="R104" s="303">
        <f t="shared" si="10"/>
        <v>0</v>
      </c>
      <c r="S104" s="301">
        <f t="shared" si="10"/>
        <v>3806.2857142857142</v>
      </c>
      <c r="T104" s="302">
        <f t="shared" si="10"/>
        <v>0</v>
      </c>
      <c r="U104" s="303">
        <f t="shared" si="10"/>
        <v>0</v>
      </c>
      <c r="V104" s="214"/>
      <c r="W104" s="487">
        <f>SUBTOTAL(109,W81:W103)</f>
        <v>4946356.8199867355</v>
      </c>
      <c r="X104" s="487">
        <f>SUBTOTAL(109,X81:X103)</f>
        <v>0</v>
      </c>
      <c r="Y104" s="487">
        <f>SUBTOTAL(109,Y81:Y103)</f>
        <v>0</v>
      </c>
      <c r="AA104" s="283"/>
    </row>
    <row r="105" spans="1:29" s="289" customFormat="1" ht="15" x14ac:dyDescent="0.25">
      <c r="A105" s="296"/>
      <c r="B105" s="296"/>
      <c r="C105" s="296"/>
      <c r="D105" s="287"/>
      <c r="E105" s="286"/>
      <c r="F105" s="286"/>
      <c r="G105" s="286"/>
      <c r="H105" s="286"/>
      <c r="I105" s="286"/>
      <c r="J105" s="286"/>
      <c r="K105" s="286"/>
      <c r="L105" s="286"/>
      <c r="M105" s="286"/>
      <c r="N105" s="286"/>
      <c r="O105" s="286"/>
      <c r="P105" s="286"/>
      <c r="Q105" s="286"/>
      <c r="R105" s="286"/>
      <c r="S105" s="296"/>
      <c r="T105" s="296"/>
      <c r="U105" s="296"/>
      <c r="V105" s="286"/>
      <c r="W105" s="493"/>
      <c r="X105" s="493"/>
      <c r="Y105" s="493"/>
      <c r="Z105" s="286"/>
      <c r="AA105" s="288"/>
    </row>
    <row r="106" spans="1:29" s="14" customFormat="1" x14ac:dyDescent="0.2">
      <c r="A106" s="291" t="str">
        <f>$C$5</f>
        <v>Lothian</v>
      </c>
      <c r="B106" s="291" t="str">
        <f>D106</f>
        <v>Radiology</v>
      </c>
      <c r="C106" s="291"/>
      <c r="D106" s="144" t="s">
        <v>48</v>
      </c>
      <c r="E106" s="262"/>
      <c r="F106" s="272"/>
      <c r="G106" s="272"/>
      <c r="H106" s="273"/>
      <c r="I106" s="273"/>
      <c r="J106" s="274"/>
      <c r="K106" s="272"/>
      <c r="L106" s="273"/>
      <c r="M106" s="273"/>
      <c r="N106" s="274"/>
      <c r="O106" s="272"/>
      <c r="P106" s="273"/>
      <c r="Q106" s="273"/>
      <c r="R106" s="274"/>
      <c r="S106" s="304"/>
      <c r="T106" s="305"/>
      <c r="U106" s="306"/>
      <c r="W106" s="491"/>
      <c r="X106" s="491"/>
      <c r="Y106" s="492"/>
      <c r="AA106" s="275"/>
    </row>
    <row r="107" spans="1:29" s="14" customFormat="1" x14ac:dyDescent="0.2">
      <c r="A107" s="292" t="str">
        <f>$C$5</f>
        <v>Lothian</v>
      </c>
      <c r="B107" s="292" t="str">
        <f>B106</f>
        <v>Radiology</v>
      </c>
      <c r="C107" s="292" t="s">
        <v>395</v>
      </c>
      <c r="D107" s="276" t="s">
        <v>396</v>
      </c>
      <c r="E107" s="44" t="s">
        <v>397</v>
      </c>
      <c r="F107" s="27" t="s">
        <v>398</v>
      </c>
      <c r="G107" s="27">
        <v>1800</v>
      </c>
      <c r="H107" s="28">
        <v>1040</v>
      </c>
      <c r="I107" s="28">
        <v>660</v>
      </c>
      <c r="J107" s="29">
        <v>660</v>
      </c>
      <c r="K107" s="27"/>
      <c r="L107" s="28"/>
      <c r="M107" s="28"/>
      <c r="N107" s="29"/>
      <c r="O107" s="27"/>
      <c r="P107" s="28"/>
      <c r="Q107" s="28"/>
      <c r="R107" s="29"/>
      <c r="S107" s="153">
        <f>SUM(G107:J107)</f>
        <v>4160</v>
      </c>
      <c r="T107" s="154">
        <f>SUM(K107:N107)</f>
        <v>0</v>
      </c>
      <c r="U107" s="155">
        <f>SUM(O107:R107)</f>
        <v>0</v>
      </c>
      <c r="W107" s="482">
        <f>384800+132000</f>
        <v>516800</v>
      </c>
      <c r="X107" s="482">
        <v>0</v>
      </c>
      <c r="Y107" s="483">
        <v>0</v>
      </c>
      <c r="AA107" s="277" t="s">
        <v>399</v>
      </c>
      <c r="AB107" s="494"/>
      <c r="AC107" s="494"/>
    </row>
    <row r="108" spans="1:29" s="14" customFormat="1" x14ac:dyDescent="0.2">
      <c r="A108" s="292" t="str">
        <f t="shared" ref="A108:A115" si="11">$C$5</f>
        <v>Lothian</v>
      </c>
      <c r="B108" s="292" t="str">
        <f t="shared" ref="B108:B115" si="12">B107</f>
        <v>Radiology</v>
      </c>
      <c r="C108" s="292" t="s">
        <v>400</v>
      </c>
      <c r="D108" s="276" t="s">
        <v>401</v>
      </c>
      <c r="E108" s="44" t="s">
        <v>397</v>
      </c>
      <c r="F108" s="27" t="s">
        <v>398</v>
      </c>
      <c r="G108" s="27">
        <v>300</v>
      </c>
      <c r="H108" s="28">
        <v>192</v>
      </c>
      <c r="I108" s="28">
        <v>192</v>
      </c>
      <c r="J108" s="29">
        <v>192</v>
      </c>
      <c r="K108" s="27"/>
      <c r="L108" s="28"/>
      <c r="M108" s="28"/>
      <c r="N108" s="29"/>
      <c r="O108" s="27"/>
      <c r="P108" s="28"/>
      <c r="Q108" s="28"/>
      <c r="R108" s="29"/>
      <c r="S108" s="153">
        <f t="shared" ref="S108:S114" si="13">SUM(G108:J108)</f>
        <v>876</v>
      </c>
      <c r="T108" s="154">
        <f t="shared" ref="T108:T114" si="14">SUM(K108:N108)</f>
        <v>0</v>
      </c>
      <c r="U108" s="155">
        <f t="shared" ref="U108:U114" si="15">SUM(O108:R108)</f>
        <v>0</v>
      </c>
      <c r="W108" s="482">
        <v>0</v>
      </c>
      <c r="X108" s="482">
        <v>0</v>
      </c>
      <c r="Y108" s="483">
        <v>0</v>
      </c>
      <c r="AA108" s="277" t="s">
        <v>402</v>
      </c>
      <c r="AC108" s="494"/>
    </row>
    <row r="109" spans="1:29" s="14" customFormat="1" x14ac:dyDescent="0.2">
      <c r="A109" s="292" t="str">
        <f t="shared" si="11"/>
        <v>Lothian</v>
      </c>
      <c r="B109" s="292" t="str">
        <f t="shared" si="12"/>
        <v>Radiology</v>
      </c>
      <c r="C109" s="292" t="s">
        <v>403</v>
      </c>
      <c r="D109" s="276" t="s">
        <v>404</v>
      </c>
      <c r="E109" s="44" t="s">
        <v>397</v>
      </c>
      <c r="F109" s="27" t="s">
        <v>398</v>
      </c>
      <c r="G109" s="27">
        <v>486</v>
      </c>
      <c r="H109" s="28">
        <v>186</v>
      </c>
      <c r="I109" s="28">
        <v>36</v>
      </c>
      <c r="J109" s="29">
        <v>36</v>
      </c>
      <c r="K109" s="27"/>
      <c r="L109" s="28"/>
      <c r="M109" s="28"/>
      <c r="N109" s="29"/>
      <c r="O109" s="27"/>
      <c r="P109" s="28"/>
      <c r="Q109" s="28"/>
      <c r="R109" s="29"/>
      <c r="S109" s="153">
        <f t="shared" si="13"/>
        <v>744</v>
      </c>
      <c r="T109" s="154">
        <f t="shared" si="14"/>
        <v>0</v>
      </c>
      <c r="U109" s="155">
        <f t="shared" si="15"/>
        <v>0</v>
      </c>
      <c r="W109" s="482">
        <v>91320</v>
      </c>
      <c r="X109" s="482">
        <v>0</v>
      </c>
      <c r="Y109" s="483">
        <v>0</v>
      </c>
      <c r="AA109" s="277" t="s">
        <v>405</v>
      </c>
      <c r="AB109" s="494"/>
      <c r="AC109" s="494"/>
    </row>
    <row r="110" spans="1:29" s="14" customFormat="1" x14ac:dyDescent="0.2">
      <c r="A110" s="292" t="str">
        <f t="shared" si="11"/>
        <v>Lothian</v>
      </c>
      <c r="B110" s="292" t="str">
        <f t="shared" si="12"/>
        <v>Radiology</v>
      </c>
      <c r="C110" s="292" t="s">
        <v>406</v>
      </c>
      <c r="D110" s="276" t="s">
        <v>407</v>
      </c>
      <c r="E110" s="44" t="s">
        <v>397</v>
      </c>
      <c r="F110" s="27" t="s">
        <v>398</v>
      </c>
      <c r="G110" s="27">
        <v>0</v>
      </c>
      <c r="H110" s="28">
        <v>760</v>
      </c>
      <c r="I110" s="28">
        <v>1140</v>
      </c>
      <c r="J110" s="29">
        <v>1140</v>
      </c>
      <c r="K110" s="27"/>
      <c r="L110" s="28"/>
      <c r="M110" s="28"/>
      <c r="N110" s="29"/>
      <c r="O110" s="27"/>
      <c r="P110" s="28"/>
      <c r="Q110" s="28"/>
      <c r="R110" s="29"/>
      <c r="S110" s="153">
        <f t="shared" si="13"/>
        <v>3040</v>
      </c>
      <c r="T110" s="154">
        <f t="shared" si="14"/>
        <v>0</v>
      </c>
      <c r="U110" s="155">
        <f t="shared" si="15"/>
        <v>0</v>
      </c>
      <c r="W110" s="481">
        <v>0</v>
      </c>
      <c r="X110" s="482">
        <v>0</v>
      </c>
      <c r="Y110" s="483">
        <v>0</v>
      </c>
      <c r="AA110" s="277" t="s">
        <v>408</v>
      </c>
      <c r="AC110" s="494"/>
    </row>
    <row r="111" spans="1:29" s="14" customFormat="1" x14ac:dyDescent="0.2">
      <c r="A111" s="292" t="str">
        <f t="shared" si="11"/>
        <v>Lothian</v>
      </c>
      <c r="B111" s="292" t="str">
        <f t="shared" si="12"/>
        <v>Radiology</v>
      </c>
      <c r="C111" s="292" t="s">
        <v>409</v>
      </c>
      <c r="D111" s="276" t="s">
        <v>410</v>
      </c>
      <c r="E111" s="44" t="s">
        <v>411</v>
      </c>
      <c r="F111" s="27" t="s">
        <v>398</v>
      </c>
      <c r="G111" s="27">
        <v>420</v>
      </c>
      <c r="H111" s="28">
        <v>420</v>
      </c>
      <c r="I111" s="28">
        <v>420</v>
      </c>
      <c r="J111" s="29">
        <v>420</v>
      </c>
      <c r="K111" s="27"/>
      <c r="L111" s="28"/>
      <c r="M111" s="28"/>
      <c r="N111" s="29"/>
      <c r="O111" s="27"/>
      <c r="P111" s="28"/>
      <c r="Q111" s="28"/>
      <c r="R111" s="29"/>
      <c r="S111" s="153">
        <f t="shared" si="13"/>
        <v>1680</v>
      </c>
      <c r="T111" s="154">
        <f t="shared" si="14"/>
        <v>0</v>
      </c>
      <c r="U111" s="155">
        <f t="shared" si="15"/>
        <v>0</v>
      </c>
      <c r="W111" s="482">
        <v>443400</v>
      </c>
      <c r="X111" s="482">
        <v>0</v>
      </c>
      <c r="Y111" s="483">
        <v>0</v>
      </c>
      <c r="AA111" s="277" t="s">
        <v>405</v>
      </c>
      <c r="AC111" s="494"/>
    </row>
    <row r="112" spans="1:29" x14ac:dyDescent="0.2">
      <c r="A112" s="292" t="str">
        <f t="shared" si="11"/>
        <v>Lothian</v>
      </c>
      <c r="B112" s="292" t="str">
        <f t="shared" si="12"/>
        <v>Radiology</v>
      </c>
      <c r="C112" s="292" t="s">
        <v>412</v>
      </c>
      <c r="D112" s="278" t="s">
        <v>413</v>
      </c>
      <c r="E112" s="45" t="s">
        <v>411</v>
      </c>
      <c r="F112" s="31" t="s">
        <v>398</v>
      </c>
      <c r="G112" s="31">
        <f>6989/4</f>
        <v>1747.25</v>
      </c>
      <c r="H112" s="32">
        <f>G112</f>
        <v>1747.25</v>
      </c>
      <c r="I112" s="32">
        <f>H112</f>
        <v>1747.25</v>
      </c>
      <c r="J112" s="33">
        <f>I112</f>
        <v>1747.25</v>
      </c>
      <c r="K112" s="27"/>
      <c r="L112" s="28"/>
      <c r="M112" s="28"/>
      <c r="N112" s="29"/>
      <c r="O112" s="27"/>
      <c r="P112" s="28"/>
      <c r="Q112" s="28"/>
      <c r="R112" s="29"/>
      <c r="S112" s="153">
        <f t="shared" si="13"/>
        <v>6989</v>
      </c>
      <c r="T112" s="154">
        <f t="shared" si="14"/>
        <v>0</v>
      </c>
      <c r="U112" s="155">
        <f t="shared" si="15"/>
        <v>0</v>
      </c>
      <c r="W112" s="482">
        <v>320000</v>
      </c>
      <c r="X112" s="482">
        <v>0</v>
      </c>
      <c r="Y112" s="483">
        <v>0</v>
      </c>
      <c r="AA112" s="279" t="s">
        <v>414</v>
      </c>
      <c r="AB112" s="488"/>
    </row>
    <row r="113" spans="1:29" x14ac:dyDescent="0.2">
      <c r="A113" s="292" t="str">
        <f t="shared" si="11"/>
        <v>Lothian</v>
      </c>
      <c r="B113" s="293" t="str">
        <f t="shared" si="12"/>
        <v>Radiology</v>
      </c>
      <c r="C113" s="292" t="s">
        <v>415</v>
      </c>
      <c r="D113" s="278" t="s">
        <v>416</v>
      </c>
      <c r="E113" s="45"/>
      <c r="F113" s="31" t="s">
        <v>398</v>
      </c>
      <c r="G113" s="31"/>
      <c r="H113" s="32"/>
      <c r="I113" s="32"/>
      <c r="J113" s="33"/>
      <c r="K113" s="31"/>
      <c r="L113" s="32"/>
      <c r="M113" s="32"/>
      <c r="N113" s="33"/>
      <c r="O113" s="31"/>
      <c r="P113" s="32"/>
      <c r="Q113" s="32"/>
      <c r="R113" s="33"/>
      <c r="S113" s="159">
        <f t="shared" si="13"/>
        <v>0</v>
      </c>
      <c r="T113" s="160">
        <f t="shared" si="14"/>
        <v>0</v>
      </c>
      <c r="U113" s="161">
        <f t="shared" si="15"/>
        <v>0</v>
      </c>
      <c r="W113" s="482">
        <v>324000</v>
      </c>
      <c r="X113" s="482">
        <v>0</v>
      </c>
      <c r="Y113" s="483">
        <v>0</v>
      </c>
      <c r="AA113" s="279" t="s">
        <v>417</v>
      </c>
      <c r="AB113" s="488"/>
      <c r="AC113" s="488"/>
    </row>
    <row r="114" spans="1:29" x14ac:dyDescent="0.2">
      <c r="A114" s="293" t="str">
        <f t="shared" si="11"/>
        <v>Lothian</v>
      </c>
      <c r="B114" s="293" t="str">
        <f>B113</f>
        <v>Radiology</v>
      </c>
      <c r="C114" s="292" t="s">
        <v>418</v>
      </c>
      <c r="D114" s="278"/>
      <c r="E114" s="45"/>
      <c r="F114" s="31"/>
      <c r="G114" s="31"/>
      <c r="H114" s="32"/>
      <c r="I114" s="32"/>
      <c r="J114" s="33"/>
      <c r="K114" s="31"/>
      <c r="L114" s="32"/>
      <c r="M114" s="32"/>
      <c r="N114" s="33"/>
      <c r="O114" s="31"/>
      <c r="P114" s="32"/>
      <c r="Q114" s="32"/>
      <c r="R114" s="33"/>
      <c r="S114" s="159">
        <f t="shared" si="13"/>
        <v>0</v>
      </c>
      <c r="T114" s="160">
        <f t="shared" si="14"/>
        <v>0</v>
      </c>
      <c r="U114" s="161">
        <f t="shared" si="15"/>
        <v>0</v>
      </c>
      <c r="W114" s="482">
        <v>0</v>
      </c>
      <c r="X114" s="482">
        <v>0</v>
      </c>
      <c r="Y114" s="483">
        <v>0</v>
      </c>
      <c r="AA114" s="279"/>
    </row>
    <row r="115" spans="1:29" x14ac:dyDescent="0.2">
      <c r="A115" s="294" t="str">
        <f t="shared" si="11"/>
        <v>Lothian</v>
      </c>
      <c r="B115" s="294" t="str">
        <f t="shared" si="12"/>
        <v>Radiology</v>
      </c>
      <c r="C115" s="294" t="s">
        <v>137</v>
      </c>
      <c r="D115" s="280" t="s">
        <v>134</v>
      </c>
      <c r="E115" s="281"/>
      <c r="F115" s="282"/>
      <c r="G115" s="301">
        <f t="shared" ref="G115:U115" si="16">SUBTOTAL(109,G107:G114)</f>
        <v>4753.25</v>
      </c>
      <c r="H115" s="302">
        <f t="shared" si="16"/>
        <v>4345.25</v>
      </c>
      <c r="I115" s="302">
        <f t="shared" si="16"/>
        <v>4195.25</v>
      </c>
      <c r="J115" s="303">
        <f t="shared" si="16"/>
        <v>4195.25</v>
      </c>
      <c r="K115" s="301">
        <f t="shared" si="16"/>
        <v>0</v>
      </c>
      <c r="L115" s="302">
        <f t="shared" si="16"/>
        <v>0</v>
      </c>
      <c r="M115" s="302">
        <f t="shared" si="16"/>
        <v>0</v>
      </c>
      <c r="N115" s="303">
        <f t="shared" si="16"/>
        <v>0</v>
      </c>
      <c r="O115" s="301">
        <f t="shared" si="16"/>
        <v>0</v>
      </c>
      <c r="P115" s="302">
        <f t="shared" si="16"/>
        <v>0</v>
      </c>
      <c r="Q115" s="302">
        <f t="shared" si="16"/>
        <v>0</v>
      </c>
      <c r="R115" s="303">
        <f t="shared" si="16"/>
        <v>0</v>
      </c>
      <c r="S115" s="301">
        <f t="shared" si="16"/>
        <v>17489</v>
      </c>
      <c r="T115" s="302">
        <f t="shared" si="16"/>
        <v>0</v>
      </c>
      <c r="U115" s="303">
        <f t="shared" si="16"/>
        <v>0</v>
      </c>
      <c r="V115" s="214"/>
      <c r="W115" s="487">
        <f>SUBTOTAL(109,W107:W114)</f>
        <v>1695520</v>
      </c>
      <c r="X115" s="487">
        <f>SUBTOTAL(109,X107:X114)</f>
        <v>0</v>
      </c>
      <c r="Y115" s="487">
        <f>SUBTOTAL(109,Y107:Y114)</f>
        <v>0</v>
      </c>
      <c r="AA115" s="283"/>
    </row>
    <row r="116" spans="1:29" x14ac:dyDescent="0.2">
      <c r="A116" s="214"/>
      <c r="B116" s="214"/>
      <c r="C116" s="214"/>
      <c r="F116" s="20"/>
      <c r="G116" s="20"/>
      <c r="H116" s="20"/>
      <c r="I116" s="20"/>
      <c r="J116" s="20"/>
      <c r="K116" s="20"/>
      <c r="L116" s="20"/>
      <c r="M116" s="20"/>
      <c r="N116" s="20"/>
      <c r="O116" s="20"/>
      <c r="P116" s="20"/>
      <c r="Q116" s="20"/>
      <c r="R116" s="20"/>
      <c r="S116" s="65"/>
      <c r="T116" s="65"/>
      <c r="U116" s="65"/>
      <c r="W116" s="495"/>
      <c r="X116" s="495"/>
      <c r="Y116" s="495"/>
      <c r="AA116" s="118"/>
    </row>
    <row r="117" spans="1:29" s="14" customFormat="1" x14ac:dyDescent="0.2">
      <c r="A117" s="291" t="str">
        <f>$C$5</f>
        <v>Lothian</v>
      </c>
      <c r="B117" s="291" t="str">
        <f>D117</f>
        <v>Endoscopy</v>
      </c>
      <c r="C117" s="291"/>
      <c r="D117" s="144" t="s">
        <v>35</v>
      </c>
      <c r="E117" s="262"/>
      <c r="F117" s="272"/>
      <c r="G117" s="272"/>
      <c r="H117" s="273"/>
      <c r="I117" s="273"/>
      <c r="J117" s="274"/>
      <c r="K117" s="272"/>
      <c r="L117" s="273"/>
      <c r="M117" s="273"/>
      <c r="N117" s="274"/>
      <c r="O117" s="272"/>
      <c r="P117" s="273"/>
      <c r="Q117" s="273"/>
      <c r="R117" s="274"/>
      <c r="S117" s="304"/>
      <c r="T117" s="305"/>
      <c r="U117" s="306"/>
      <c r="W117" s="491"/>
      <c r="X117" s="491"/>
      <c r="Y117" s="492"/>
      <c r="AA117" s="275"/>
    </row>
    <row r="118" spans="1:29" s="14" customFormat="1" x14ac:dyDescent="0.2">
      <c r="A118" s="292" t="str">
        <f>$C$5</f>
        <v>Lothian</v>
      </c>
      <c r="B118" s="292" t="str">
        <f>B117</f>
        <v>Endoscopy</v>
      </c>
      <c r="C118" s="292" t="s">
        <v>419</v>
      </c>
      <c r="D118" s="276" t="s">
        <v>279</v>
      </c>
      <c r="E118" s="44" t="s">
        <v>301</v>
      </c>
      <c r="F118" s="27" t="s">
        <v>143</v>
      </c>
      <c r="G118" s="27">
        <v>100</v>
      </c>
      <c r="H118" s="28">
        <v>180</v>
      </c>
      <c r="I118" s="28">
        <v>135</v>
      </c>
      <c r="J118" s="29">
        <v>135</v>
      </c>
      <c r="K118" s="27"/>
      <c r="L118" s="28"/>
      <c r="M118" s="28"/>
      <c r="N118" s="29"/>
      <c r="O118" s="27"/>
      <c r="P118" s="28"/>
      <c r="Q118" s="28"/>
      <c r="R118" s="29"/>
      <c r="S118" s="153">
        <f>SUM(G118:J118)</f>
        <v>550</v>
      </c>
      <c r="T118" s="154">
        <f>SUM(K118:N118)</f>
        <v>0</v>
      </c>
      <c r="U118" s="155">
        <f>SUM(O118:R118)</f>
        <v>0</v>
      </c>
      <c r="W118" s="482">
        <v>362062.25</v>
      </c>
      <c r="X118" s="482">
        <v>0</v>
      </c>
      <c r="Y118" s="483">
        <v>0</v>
      </c>
      <c r="AA118" s="277" t="s">
        <v>420</v>
      </c>
    </row>
    <row r="119" spans="1:29" s="14" customFormat="1" x14ac:dyDescent="0.2">
      <c r="A119" s="292" t="str">
        <f t="shared" ref="A119:A125" si="17">$C$5</f>
        <v>Lothian</v>
      </c>
      <c r="B119" s="292" t="str">
        <f t="shared" ref="B119:B125" si="18">B118</f>
        <v>Endoscopy</v>
      </c>
      <c r="C119" s="292" t="s">
        <v>421</v>
      </c>
      <c r="D119" s="276" t="s">
        <v>304</v>
      </c>
      <c r="E119" s="44" t="s">
        <v>301</v>
      </c>
      <c r="F119" s="27" t="s">
        <v>143</v>
      </c>
      <c r="G119" s="27">
        <v>500</v>
      </c>
      <c r="H119" s="28">
        <v>600</v>
      </c>
      <c r="I119" s="28">
        <v>600</v>
      </c>
      <c r="J119" s="29">
        <v>600</v>
      </c>
      <c r="K119" s="27"/>
      <c r="L119" s="28"/>
      <c r="M119" s="28"/>
      <c r="N119" s="29"/>
      <c r="O119" s="27"/>
      <c r="P119" s="28"/>
      <c r="Q119" s="28"/>
      <c r="R119" s="29"/>
      <c r="S119" s="153">
        <f t="shared" ref="S119:S124" si="19">SUM(G119:J119)</f>
        <v>2300</v>
      </c>
      <c r="T119" s="154">
        <f t="shared" ref="T119:T124" si="20">SUM(K119:N119)</f>
        <v>0</v>
      </c>
      <c r="U119" s="155">
        <f t="shared" ref="U119:U124" si="21">SUM(O119:R119)</f>
        <v>0</v>
      </c>
      <c r="W119" s="482">
        <v>2528999</v>
      </c>
      <c r="X119" s="482">
        <v>0</v>
      </c>
      <c r="Y119" s="483">
        <v>0</v>
      </c>
      <c r="AA119" s="277" t="s">
        <v>422</v>
      </c>
    </row>
    <row r="120" spans="1:29" s="14" customFormat="1" x14ac:dyDescent="0.2">
      <c r="A120" s="292" t="str">
        <f t="shared" si="17"/>
        <v>Lothian</v>
      </c>
      <c r="B120" s="292" t="str">
        <f t="shared" si="18"/>
        <v>Endoscopy</v>
      </c>
      <c r="C120" s="292" t="s">
        <v>423</v>
      </c>
      <c r="D120" s="276" t="s">
        <v>308</v>
      </c>
      <c r="E120" s="44" t="s">
        <v>301</v>
      </c>
      <c r="F120" s="27" t="s">
        <v>143</v>
      </c>
      <c r="G120" s="27">
        <v>210</v>
      </c>
      <c r="H120" s="28">
        <v>210</v>
      </c>
      <c r="I120" s="28">
        <v>210</v>
      </c>
      <c r="J120" s="29">
        <v>210</v>
      </c>
      <c r="K120" s="27"/>
      <c r="L120" s="28"/>
      <c r="M120" s="28"/>
      <c r="N120" s="29"/>
      <c r="O120" s="27"/>
      <c r="P120" s="28"/>
      <c r="Q120" s="28"/>
      <c r="R120" s="29"/>
      <c r="S120" s="153">
        <f t="shared" si="19"/>
        <v>840</v>
      </c>
      <c r="T120" s="154">
        <f t="shared" si="20"/>
        <v>0</v>
      </c>
      <c r="U120" s="155">
        <f t="shared" si="21"/>
        <v>0</v>
      </c>
      <c r="W120" s="482">
        <v>333670.70400000003</v>
      </c>
      <c r="X120" s="482">
        <v>0</v>
      </c>
      <c r="Y120" s="483">
        <v>0</v>
      </c>
      <c r="AA120" s="277"/>
    </row>
    <row r="121" spans="1:29" s="14" customFormat="1" x14ac:dyDescent="0.2">
      <c r="A121" s="292" t="str">
        <f t="shared" si="17"/>
        <v>Lothian</v>
      </c>
      <c r="B121" s="292" t="str">
        <f t="shared" si="18"/>
        <v>Endoscopy</v>
      </c>
      <c r="C121" s="292" t="s">
        <v>424</v>
      </c>
      <c r="D121" s="276" t="s">
        <v>331</v>
      </c>
      <c r="E121" s="44" t="s">
        <v>301</v>
      </c>
      <c r="F121" s="27" t="s">
        <v>143</v>
      </c>
      <c r="G121" s="27">
        <v>450</v>
      </c>
      <c r="H121" s="28">
        <v>400</v>
      </c>
      <c r="I121" s="28">
        <v>150</v>
      </c>
      <c r="J121" s="29">
        <v>0</v>
      </c>
      <c r="K121" s="27"/>
      <c r="L121" s="28"/>
      <c r="M121" s="28"/>
      <c r="N121" s="29"/>
      <c r="O121" s="27"/>
      <c r="P121" s="28"/>
      <c r="Q121" s="28"/>
      <c r="R121" s="29"/>
      <c r="S121" s="153">
        <f t="shared" si="19"/>
        <v>1000</v>
      </c>
      <c r="T121" s="154">
        <f t="shared" si="20"/>
        <v>0</v>
      </c>
      <c r="U121" s="155">
        <f t="shared" si="21"/>
        <v>0</v>
      </c>
      <c r="W121" s="482">
        <v>500000</v>
      </c>
      <c r="X121" s="482">
        <v>0</v>
      </c>
      <c r="Y121" s="483">
        <v>0</v>
      </c>
      <c r="AA121" s="277"/>
    </row>
    <row r="122" spans="1:29" s="14" customFormat="1" x14ac:dyDescent="0.2">
      <c r="A122" s="292" t="str">
        <f t="shared" si="17"/>
        <v>Lothian</v>
      </c>
      <c r="B122" s="292" t="str">
        <f t="shared" si="18"/>
        <v>Endoscopy</v>
      </c>
      <c r="C122" s="292" t="s">
        <v>425</v>
      </c>
      <c r="D122" s="276" t="s">
        <v>328</v>
      </c>
      <c r="E122" s="44" t="s">
        <v>301</v>
      </c>
      <c r="F122" s="27" t="s">
        <v>143</v>
      </c>
      <c r="G122" s="27">
        <v>0</v>
      </c>
      <c r="H122" s="28">
        <v>50</v>
      </c>
      <c r="I122" s="28">
        <v>600</v>
      </c>
      <c r="J122" s="29">
        <v>600</v>
      </c>
      <c r="K122" s="27"/>
      <c r="L122" s="28"/>
      <c r="M122" s="28"/>
      <c r="N122" s="29"/>
      <c r="O122" s="27"/>
      <c r="P122" s="28"/>
      <c r="Q122" s="28"/>
      <c r="R122" s="29"/>
      <c r="S122" s="153">
        <f t="shared" si="19"/>
        <v>1250</v>
      </c>
      <c r="T122" s="154">
        <f t="shared" si="20"/>
        <v>0</v>
      </c>
      <c r="U122" s="155">
        <f t="shared" si="21"/>
        <v>0</v>
      </c>
      <c r="W122" s="482">
        <v>700000</v>
      </c>
      <c r="X122" s="482">
        <v>0</v>
      </c>
      <c r="Y122" s="483">
        <v>0</v>
      </c>
      <c r="AA122" s="277"/>
    </row>
    <row r="123" spans="1:29" x14ac:dyDescent="0.2">
      <c r="A123" s="292" t="str">
        <f t="shared" si="17"/>
        <v>Lothian</v>
      </c>
      <c r="B123" s="292" t="str">
        <f t="shared" si="18"/>
        <v>Endoscopy</v>
      </c>
      <c r="C123" s="292" t="s">
        <v>426</v>
      </c>
      <c r="D123" s="276" t="s">
        <v>343</v>
      </c>
      <c r="E123" s="44" t="s">
        <v>301</v>
      </c>
      <c r="F123" s="27" t="s">
        <v>143</v>
      </c>
      <c r="G123" s="27">
        <v>60</v>
      </c>
      <c r="H123" s="28">
        <v>20</v>
      </c>
      <c r="I123" s="28">
        <v>0</v>
      </c>
      <c r="J123" s="29">
        <v>0</v>
      </c>
      <c r="K123" s="27"/>
      <c r="L123" s="28"/>
      <c r="M123" s="28"/>
      <c r="N123" s="29"/>
      <c r="O123" s="27"/>
      <c r="P123" s="28"/>
      <c r="Q123" s="28"/>
      <c r="R123" s="29"/>
      <c r="S123" s="153">
        <f t="shared" si="19"/>
        <v>80</v>
      </c>
      <c r="T123" s="154">
        <f t="shared" si="20"/>
        <v>0</v>
      </c>
      <c r="U123" s="155">
        <f t="shared" si="21"/>
        <v>0</v>
      </c>
      <c r="W123" s="482">
        <v>0</v>
      </c>
      <c r="X123" s="482">
        <v>0</v>
      </c>
      <c r="Y123" s="483">
        <v>0</v>
      </c>
      <c r="AA123" s="277" t="s">
        <v>344</v>
      </c>
    </row>
    <row r="124" spans="1:29" x14ac:dyDescent="0.2">
      <c r="A124" s="293" t="str">
        <f t="shared" si="17"/>
        <v>Lothian</v>
      </c>
      <c r="B124" s="293" t="str">
        <f>B123</f>
        <v>Endoscopy</v>
      </c>
      <c r="C124" s="292" t="s">
        <v>427</v>
      </c>
      <c r="D124" s="278"/>
      <c r="E124" s="45"/>
      <c r="F124" s="31"/>
      <c r="G124" s="31"/>
      <c r="H124" s="32"/>
      <c r="I124" s="32"/>
      <c r="J124" s="33"/>
      <c r="K124" s="31"/>
      <c r="L124" s="32"/>
      <c r="M124" s="32"/>
      <c r="N124" s="33"/>
      <c r="O124" s="31"/>
      <c r="P124" s="32"/>
      <c r="Q124" s="32"/>
      <c r="R124" s="33"/>
      <c r="S124" s="159">
        <f t="shared" si="19"/>
        <v>0</v>
      </c>
      <c r="T124" s="160">
        <f t="shared" si="20"/>
        <v>0</v>
      </c>
      <c r="U124" s="161">
        <f t="shared" si="21"/>
        <v>0</v>
      </c>
      <c r="W124" s="482">
        <v>0</v>
      </c>
      <c r="X124" s="482">
        <v>0</v>
      </c>
      <c r="Y124" s="483">
        <v>0</v>
      </c>
      <c r="AA124" s="279"/>
    </row>
    <row r="125" spans="1:29" x14ac:dyDescent="0.2">
      <c r="A125" s="294" t="str">
        <f t="shared" si="17"/>
        <v>Lothian</v>
      </c>
      <c r="B125" s="294" t="str">
        <f t="shared" si="18"/>
        <v>Endoscopy</v>
      </c>
      <c r="C125" s="294" t="s">
        <v>137</v>
      </c>
      <c r="D125" s="280" t="s">
        <v>135</v>
      </c>
      <c r="E125" s="281"/>
      <c r="F125" s="282"/>
      <c r="G125" s="301">
        <f t="shared" ref="G125:U125" si="22">SUBTOTAL(109,G118:G124)</f>
        <v>1320</v>
      </c>
      <c r="H125" s="302">
        <f t="shared" si="22"/>
        <v>1460</v>
      </c>
      <c r="I125" s="302">
        <f t="shared" si="22"/>
        <v>1695</v>
      </c>
      <c r="J125" s="303">
        <f t="shared" si="22"/>
        <v>1545</v>
      </c>
      <c r="K125" s="301">
        <f t="shared" si="22"/>
        <v>0</v>
      </c>
      <c r="L125" s="302">
        <f t="shared" si="22"/>
        <v>0</v>
      </c>
      <c r="M125" s="302">
        <f t="shared" si="22"/>
        <v>0</v>
      </c>
      <c r="N125" s="303">
        <f t="shared" si="22"/>
        <v>0</v>
      </c>
      <c r="O125" s="301">
        <f t="shared" si="22"/>
        <v>0</v>
      </c>
      <c r="P125" s="302">
        <f t="shared" si="22"/>
        <v>0</v>
      </c>
      <c r="Q125" s="302">
        <f t="shared" si="22"/>
        <v>0</v>
      </c>
      <c r="R125" s="303">
        <f t="shared" si="22"/>
        <v>0</v>
      </c>
      <c r="S125" s="301">
        <f t="shared" si="22"/>
        <v>6020</v>
      </c>
      <c r="T125" s="302">
        <f t="shared" si="22"/>
        <v>0</v>
      </c>
      <c r="U125" s="303">
        <f t="shared" si="22"/>
        <v>0</v>
      </c>
      <c r="V125" s="214"/>
      <c r="W125" s="487">
        <f>SUBTOTAL(109,W118:W124)</f>
        <v>4424731.9539999999</v>
      </c>
      <c r="X125" s="487">
        <f>SUBTOTAL(109,X118:X124)</f>
        <v>0</v>
      </c>
      <c r="Y125" s="487">
        <f>SUBTOTAL(109,Y118:Y124)</f>
        <v>0</v>
      </c>
      <c r="AA125" s="283"/>
    </row>
    <row r="126" spans="1:29" x14ac:dyDescent="0.2">
      <c r="A126" s="214"/>
      <c r="B126" s="214"/>
      <c r="C126" s="214"/>
      <c r="F126" s="20"/>
      <c r="G126" s="20"/>
      <c r="H126" s="20"/>
      <c r="I126" s="20"/>
      <c r="J126" s="20"/>
      <c r="K126" s="20"/>
      <c r="L126" s="20"/>
      <c r="M126" s="20"/>
      <c r="N126" s="20"/>
      <c r="O126" s="20"/>
      <c r="P126" s="20"/>
      <c r="Q126" s="20"/>
      <c r="R126" s="20"/>
      <c r="S126" s="65"/>
      <c r="T126" s="65"/>
      <c r="U126" s="65"/>
      <c r="W126" s="495"/>
      <c r="X126" s="495"/>
      <c r="Y126" s="495"/>
      <c r="AA126" s="118"/>
    </row>
    <row r="127" spans="1:29" s="14" customFormat="1" x14ac:dyDescent="0.2">
      <c r="A127" s="291" t="str">
        <f>$C$5</f>
        <v>Lothian</v>
      </c>
      <c r="B127" s="291" t="str">
        <f>D127</f>
        <v>Cancer</v>
      </c>
      <c r="C127" s="291"/>
      <c r="D127" s="144" t="s">
        <v>36</v>
      </c>
      <c r="E127" s="262"/>
      <c r="F127" s="272"/>
      <c r="G127" s="272"/>
      <c r="H127" s="273"/>
      <c r="I127" s="273"/>
      <c r="J127" s="274"/>
      <c r="K127" s="272"/>
      <c r="L127" s="273"/>
      <c r="M127" s="273"/>
      <c r="N127" s="274"/>
      <c r="O127" s="272"/>
      <c r="P127" s="273"/>
      <c r="Q127" s="273"/>
      <c r="R127" s="274"/>
      <c r="S127" s="304"/>
      <c r="T127" s="305"/>
      <c r="U127" s="306"/>
      <c r="W127" s="491"/>
      <c r="X127" s="491"/>
      <c r="Y127" s="492"/>
      <c r="AA127" s="275"/>
    </row>
    <row r="128" spans="1:29" s="14" customFormat="1" x14ac:dyDescent="0.2">
      <c r="A128" s="292" t="str">
        <f>$C$5</f>
        <v>Lothian</v>
      </c>
      <c r="B128" s="292" t="str">
        <f>B127</f>
        <v>Cancer</v>
      </c>
      <c r="C128" s="292" t="s">
        <v>119</v>
      </c>
      <c r="D128" s="276"/>
      <c r="E128" s="44"/>
      <c r="F128" s="27"/>
      <c r="G128" s="27"/>
      <c r="H128" s="28"/>
      <c r="I128" s="28"/>
      <c r="J128" s="29"/>
      <c r="K128" s="27"/>
      <c r="L128" s="28"/>
      <c r="M128" s="28"/>
      <c r="N128" s="29"/>
      <c r="O128" s="27"/>
      <c r="P128" s="28"/>
      <c r="Q128" s="28"/>
      <c r="R128" s="29"/>
      <c r="S128" s="153">
        <f>SUM(G128:J128)</f>
        <v>0</v>
      </c>
      <c r="T128" s="154">
        <f>SUM(K128:N128)</f>
        <v>0</v>
      </c>
      <c r="U128" s="155">
        <f>SUM(O128:R128)</f>
        <v>0</v>
      </c>
      <c r="W128" s="482">
        <v>0</v>
      </c>
      <c r="X128" s="482">
        <v>0</v>
      </c>
      <c r="Y128" s="483">
        <v>0</v>
      </c>
      <c r="AA128" s="277"/>
    </row>
    <row r="129" spans="1:27" s="14" customFormat="1" x14ac:dyDescent="0.2">
      <c r="A129" s="292" t="str">
        <f t="shared" ref="A129:A143" si="23">$C$5</f>
        <v>Lothian</v>
      </c>
      <c r="B129" s="292" t="str">
        <f t="shared" ref="B129:B143" si="24">B128</f>
        <v>Cancer</v>
      </c>
      <c r="C129" s="292" t="s">
        <v>120</v>
      </c>
      <c r="D129" s="276"/>
      <c r="E129" s="44"/>
      <c r="F129" s="27"/>
      <c r="G129" s="27"/>
      <c r="H129" s="28"/>
      <c r="I129" s="28"/>
      <c r="J129" s="29"/>
      <c r="K129" s="27"/>
      <c r="L129" s="28"/>
      <c r="M129" s="28"/>
      <c r="N129" s="29"/>
      <c r="O129" s="27"/>
      <c r="P129" s="28"/>
      <c r="Q129" s="28"/>
      <c r="R129" s="29"/>
      <c r="S129" s="153">
        <f t="shared" ref="S129:S142" si="25">SUM(G129:J129)</f>
        <v>0</v>
      </c>
      <c r="T129" s="154">
        <f t="shared" ref="T129:T142" si="26">SUM(K129:N129)</f>
        <v>0</v>
      </c>
      <c r="U129" s="155">
        <f t="shared" ref="U129:U142" si="27">SUM(O129:R129)</f>
        <v>0</v>
      </c>
      <c r="W129" s="482">
        <v>0</v>
      </c>
      <c r="X129" s="482">
        <v>0</v>
      </c>
      <c r="Y129" s="483">
        <v>0</v>
      </c>
      <c r="AA129" s="277"/>
    </row>
    <row r="130" spans="1:27" s="14" customFormat="1" x14ac:dyDescent="0.2">
      <c r="A130" s="292" t="str">
        <f t="shared" si="23"/>
        <v>Lothian</v>
      </c>
      <c r="B130" s="292" t="str">
        <f t="shared" si="24"/>
        <v>Cancer</v>
      </c>
      <c r="C130" s="292" t="s">
        <v>121</v>
      </c>
      <c r="D130" s="276"/>
      <c r="E130" s="44"/>
      <c r="F130" s="27"/>
      <c r="G130" s="27"/>
      <c r="H130" s="28"/>
      <c r="I130" s="28"/>
      <c r="J130" s="29"/>
      <c r="K130" s="27"/>
      <c r="L130" s="28"/>
      <c r="M130" s="28"/>
      <c r="N130" s="29"/>
      <c r="O130" s="27"/>
      <c r="P130" s="28"/>
      <c r="Q130" s="28"/>
      <c r="R130" s="29"/>
      <c r="S130" s="153">
        <f t="shared" si="25"/>
        <v>0</v>
      </c>
      <c r="T130" s="154">
        <f t="shared" si="26"/>
        <v>0</v>
      </c>
      <c r="U130" s="155">
        <f t="shared" si="27"/>
        <v>0</v>
      </c>
      <c r="W130" s="482">
        <v>0</v>
      </c>
      <c r="X130" s="482">
        <v>0</v>
      </c>
      <c r="Y130" s="483">
        <v>0</v>
      </c>
      <c r="AA130" s="277"/>
    </row>
    <row r="131" spans="1:27" s="14" customFormat="1" x14ac:dyDescent="0.2">
      <c r="A131" s="292" t="str">
        <f t="shared" si="23"/>
        <v>Lothian</v>
      </c>
      <c r="B131" s="292" t="str">
        <f t="shared" si="24"/>
        <v>Cancer</v>
      </c>
      <c r="C131" s="292" t="s">
        <v>122</v>
      </c>
      <c r="D131" s="276"/>
      <c r="E131" s="44"/>
      <c r="F131" s="27"/>
      <c r="G131" s="27"/>
      <c r="H131" s="28"/>
      <c r="I131" s="28"/>
      <c r="J131" s="29"/>
      <c r="K131" s="27"/>
      <c r="L131" s="28"/>
      <c r="M131" s="28"/>
      <c r="N131" s="29"/>
      <c r="O131" s="27"/>
      <c r="P131" s="28"/>
      <c r="Q131" s="28"/>
      <c r="R131" s="29"/>
      <c r="S131" s="153">
        <f t="shared" si="25"/>
        <v>0</v>
      </c>
      <c r="T131" s="154">
        <f t="shared" si="26"/>
        <v>0</v>
      </c>
      <c r="U131" s="155">
        <f t="shared" si="27"/>
        <v>0</v>
      </c>
      <c r="W131" s="482">
        <v>0</v>
      </c>
      <c r="X131" s="482">
        <v>0</v>
      </c>
      <c r="Y131" s="483">
        <v>0</v>
      </c>
      <c r="AA131" s="277"/>
    </row>
    <row r="132" spans="1:27" s="14" customFormat="1" x14ac:dyDescent="0.2">
      <c r="A132" s="292" t="str">
        <f t="shared" si="23"/>
        <v>Lothian</v>
      </c>
      <c r="B132" s="292" t="str">
        <f t="shared" si="24"/>
        <v>Cancer</v>
      </c>
      <c r="C132" s="292" t="s">
        <v>123</v>
      </c>
      <c r="D132" s="276"/>
      <c r="E132" s="44"/>
      <c r="F132" s="27"/>
      <c r="G132" s="27"/>
      <c r="H132" s="28"/>
      <c r="I132" s="28"/>
      <c r="J132" s="29"/>
      <c r="K132" s="27"/>
      <c r="L132" s="28"/>
      <c r="M132" s="28"/>
      <c r="N132" s="29"/>
      <c r="O132" s="27"/>
      <c r="P132" s="28"/>
      <c r="Q132" s="28"/>
      <c r="R132" s="29"/>
      <c r="S132" s="153">
        <f t="shared" si="25"/>
        <v>0</v>
      </c>
      <c r="T132" s="154">
        <f t="shared" si="26"/>
        <v>0</v>
      </c>
      <c r="U132" s="155">
        <f t="shared" si="27"/>
        <v>0</v>
      </c>
      <c r="W132" s="482">
        <v>0</v>
      </c>
      <c r="X132" s="482">
        <v>0</v>
      </c>
      <c r="Y132" s="483">
        <v>0</v>
      </c>
      <c r="AA132" s="277"/>
    </row>
    <row r="133" spans="1:27" x14ac:dyDescent="0.2">
      <c r="A133" s="292" t="str">
        <f t="shared" si="23"/>
        <v>Lothian</v>
      </c>
      <c r="B133" s="292" t="str">
        <f t="shared" si="24"/>
        <v>Cancer</v>
      </c>
      <c r="C133" s="292" t="s">
        <v>124</v>
      </c>
      <c r="D133" s="276"/>
      <c r="E133" s="44"/>
      <c r="F133" s="27"/>
      <c r="G133" s="27"/>
      <c r="H133" s="28"/>
      <c r="I133" s="28"/>
      <c r="J133" s="29"/>
      <c r="K133" s="27"/>
      <c r="L133" s="28"/>
      <c r="M133" s="28"/>
      <c r="N133" s="29"/>
      <c r="O133" s="27"/>
      <c r="P133" s="28"/>
      <c r="Q133" s="28"/>
      <c r="R133" s="29"/>
      <c r="S133" s="153">
        <f t="shared" si="25"/>
        <v>0</v>
      </c>
      <c r="T133" s="154">
        <f t="shared" si="26"/>
        <v>0</v>
      </c>
      <c r="U133" s="155">
        <f t="shared" si="27"/>
        <v>0</v>
      </c>
      <c r="W133" s="482">
        <v>0</v>
      </c>
      <c r="X133" s="482">
        <v>0</v>
      </c>
      <c r="Y133" s="483">
        <v>0</v>
      </c>
      <c r="AA133" s="277"/>
    </row>
    <row r="134" spans="1:27" x14ac:dyDescent="0.2">
      <c r="A134" s="293" t="str">
        <f t="shared" si="23"/>
        <v>Lothian</v>
      </c>
      <c r="B134" s="293" t="str">
        <f t="shared" si="24"/>
        <v>Cancer</v>
      </c>
      <c r="C134" s="293" t="s">
        <v>125</v>
      </c>
      <c r="D134" s="278"/>
      <c r="E134" s="45"/>
      <c r="F134" s="31"/>
      <c r="G134" s="31"/>
      <c r="H134" s="32"/>
      <c r="I134" s="32"/>
      <c r="J134" s="33"/>
      <c r="K134" s="31"/>
      <c r="L134" s="32"/>
      <c r="M134" s="32"/>
      <c r="N134" s="33"/>
      <c r="O134" s="31"/>
      <c r="P134" s="32"/>
      <c r="Q134" s="32"/>
      <c r="R134" s="33"/>
      <c r="S134" s="159">
        <f t="shared" si="25"/>
        <v>0</v>
      </c>
      <c r="T134" s="160">
        <f t="shared" si="26"/>
        <v>0</v>
      </c>
      <c r="U134" s="161">
        <f t="shared" si="27"/>
        <v>0</v>
      </c>
      <c r="W134" s="482">
        <v>0</v>
      </c>
      <c r="X134" s="482">
        <v>0</v>
      </c>
      <c r="Y134" s="483">
        <v>0</v>
      </c>
      <c r="AA134" s="279"/>
    </row>
    <row r="135" spans="1:27" x14ac:dyDescent="0.2">
      <c r="A135" s="293" t="str">
        <f t="shared" si="23"/>
        <v>Lothian</v>
      </c>
      <c r="B135" s="293" t="str">
        <f t="shared" si="24"/>
        <v>Cancer</v>
      </c>
      <c r="C135" s="293" t="s">
        <v>126</v>
      </c>
      <c r="D135" s="278"/>
      <c r="E135" s="45"/>
      <c r="F135" s="31"/>
      <c r="G135" s="31"/>
      <c r="H135" s="32"/>
      <c r="I135" s="32"/>
      <c r="J135" s="33"/>
      <c r="K135" s="31"/>
      <c r="L135" s="32"/>
      <c r="M135" s="32"/>
      <c r="N135" s="33"/>
      <c r="O135" s="31"/>
      <c r="P135" s="32"/>
      <c r="Q135" s="32"/>
      <c r="R135" s="33"/>
      <c r="S135" s="159">
        <f t="shared" si="25"/>
        <v>0</v>
      </c>
      <c r="T135" s="160">
        <f t="shared" si="26"/>
        <v>0</v>
      </c>
      <c r="U135" s="161">
        <f t="shared" si="27"/>
        <v>0</v>
      </c>
      <c r="W135" s="482">
        <v>0</v>
      </c>
      <c r="X135" s="482">
        <v>0</v>
      </c>
      <c r="Y135" s="483">
        <v>0</v>
      </c>
      <c r="AA135" s="279"/>
    </row>
    <row r="136" spans="1:27" x14ac:dyDescent="0.2">
      <c r="A136" s="293" t="str">
        <f t="shared" si="23"/>
        <v>Lothian</v>
      </c>
      <c r="B136" s="293" t="str">
        <f t="shared" si="24"/>
        <v>Cancer</v>
      </c>
      <c r="C136" s="293" t="s">
        <v>127</v>
      </c>
      <c r="D136" s="278"/>
      <c r="E136" s="45"/>
      <c r="F136" s="31"/>
      <c r="G136" s="31"/>
      <c r="H136" s="32"/>
      <c r="I136" s="32"/>
      <c r="J136" s="33"/>
      <c r="K136" s="31"/>
      <c r="L136" s="32"/>
      <c r="M136" s="32"/>
      <c r="N136" s="33"/>
      <c r="O136" s="31"/>
      <c r="P136" s="32"/>
      <c r="Q136" s="32"/>
      <c r="R136" s="33"/>
      <c r="S136" s="159">
        <f t="shared" si="25"/>
        <v>0</v>
      </c>
      <c r="T136" s="160">
        <f t="shared" si="26"/>
        <v>0</v>
      </c>
      <c r="U136" s="161">
        <f t="shared" si="27"/>
        <v>0</v>
      </c>
      <c r="W136" s="482">
        <v>0</v>
      </c>
      <c r="X136" s="482">
        <v>0</v>
      </c>
      <c r="Y136" s="483">
        <v>0</v>
      </c>
      <c r="AA136" s="279"/>
    </row>
    <row r="137" spans="1:27" x14ac:dyDescent="0.2">
      <c r="A137" s="293" t="str">
        <f t="shared" si="23"/>
        <v>Lothian</v>
      </c>
      <c r="B137" s="293" t="str">
        <f t="shared" si="24"/>
        <v>Cancer</v>
      </c>
      <c r="C137" s="293" t="s">
        <v>128</v>
      </c>
      <c r="D137" s="278"/>
      <c r="E137" s="45"/>
      <c r="F137" s="31"/>
      <c r="G137" s="31"/>
      <c r="H137" s="32"/>
      <c r="I137" s="32"/>
      <c r="J137" s="33"/>
      <c r="K137" s="31"/>
      <c r="L137" s="32"/>
      <c r="M137" s="32"/>
      <c r="N137" s="33"/>
      <c r="O137" s="31"/>
      <c r="P137" s="32"/>
      <c r="Q137" s="32"/>
      <c r="R137" s="33"/>
      <c r="S137" s="159">
        <f t="shared" si="25"/>
        <v>0</v>
      </c>
      <c r="T137" s="160">
        <f t="shared" si="26"/>
        <v>0</v>
      </c>
      <c r="U137" s="161">
        <f t="shared" si="27"/>
        <v>0</v>
      </c>
      <c r="W137" s="482">
        <v>0</v>
      </c>
      <c r="X137" s="482">
        <v>0</v>
      </c>
      <c r="Y137" s="483">
        <v>0</v>
      </c>
      <c r="AA137" s="279"/>
    </row>
    <row r="138" spans="1:27" x14ac:dyDescent="0.2">
      <c r="A138" s="293" t="str">
        <f t="shared" si="23"/>
        <v>Lothian</v>
      </c>
      <c r="B138" s="293" t="str">
        <f t="shared" si="24"/>
        <v>Cancer</v>
      </c>
      <c r="C138" s="293" t="s">
        <v>129</v>
      </c>
      <c r="D138" s="278"/>
      <c r="E138" s="45"/>
      <c r="F138" s="31"/>
      <c r="G138" s="31"/>
      <c r="H138" s="32"/>
      <c r="I138" s="32"/>
      <c r="J138" s="33"/>
      <c r="K138" s="31"/>
      <c r="L138" s="32"/>
      <c r="M138" s="32"/>
      <c r="N138" s="33"/>
      <c r="O138" s="31"/>
      <c r="P138" s="32"/>
      <c r="Q138" s="32"/>
      <c r="R138" s="33"/>
      <c r="S138" s="159">
        <f t="shared" si="25"/>
        <v>0</v>
      </c>
      <c r="T138" s="160">
        <f t="shared" si="26"/>
        <v>0</v>
      </c>
      <c r="U138" s="161">
        <f t="shared" si="27"/>
        <v>0</v>
      </c>
      <c r="W138" s="482">
        <v>0</v>
      </c>
      <c r="X138" s="482">
        <v>0</v>
      </c>
      <c r="Y138" s="483">
        <v>0</v>
      </c>
      <c r="AA138" s="279"/>
    </row>
    <row r="139" spans="1:27" x14ac:dyDescent="0.2">
      <c r="A139" s="293" t="str">
        <f t="shared" si="23"/>
        <v>Lothian</v>
      </c>
      <c r="B139" s="293" t="str">
        <f t="shared" si="24"/>
        <v>Cancer</v>
      </c>
      <c r="C139" s="293" t="s">
        <v>130</v>
      </c>
      <c r="D139" s="278"/>
      <c r="E139" s="45"/>
      <c r="F139" s="31"/>
      <c r="G139" s="31"/>
      <c r="H139" s="32"/>
      <c r="I139" s="32"/>
      <c r="J139" s="33"/>
      <c r="K139" s="31"/>
      <c r="L139" s="32"/>
      <c r="M139" s="32"/>
      <c r="N139" s="33"/>
      <c r="O139" s="31"/>
      <c r="P139" s="32"/>
      <c r="Q139" s="32"/>
      <c r="R139" s="33"/>
      <c r="S139" s="159">
        <f t="shared" si="25"/>
        <v>0</v>
      </c>
      <c r="T139" s="160">
        <f t="shared" si="26"/>
        <v>0</v>
      </c>
      <c r="U139" s="161">
        <f t="shared" si="27"/>
        <v>0</v>
      </c>
      <c r="W139" s="482">
        <v>0</v>
      </c>
      <c r="X139" s="482">
        <v>0</v>
      </c>
      <c r="Y139" s="483">
        <v>0</v>
      </c>
      <c r="AA139" s="279"/>
    </row>
    <row r="140" spans="1:27" x14ac:dyDescent="0.2">
      <c r="A140" s="293" t="str">
        <f t="shared" si="23"/>
        <v>Lothian</v>
      </c>
      <c r="B140" s="293" t="str">
        <f t="shared" si="24"/>
        <v>Cancer</v>
      </c>
      <c r="C140" s="293" t="s">
        <v>131</v>
      </c>
      <c r="D140" s="278"/>
      <c r="E140" s="45"/>
      <c r="F140" s="31"/>
      <c r="G140" s="31"/>
      <c r="H140" s="32"/>
      <c r="I140" s="32"/>
      <c r="J140" s="33"/>
      <c r="K140" s="31"/>
      <c r="L140" s="32"/>
      <c r="M140" s="32"/>
      <c r="N140" s="33"/>
      <c r="O140" s="31"/>
      <c r="P140" s="32"/>
      <c r="Q140" s="32"/>
      <c r="R140" s="33"/>
      <c r="S140" s="159">
        <f t="shared" si="25"/>
        <v>0</v>
      </c>
      <c r="T140" s="160">
        <f t="shared" si="26"/>
        <v>0</v>
      </c>
      <c r="U140" s="161">
        <f t="shared" si="27"/>
        <v>0</v>
      </c>
      <c r="W140" s="482">
        <v>0</v>
      </c>
      <c r="X140" s="482">
        <v>0</v>
      </c>
      <c r="Y140" s="483">
        <v>0</v>
      </c>
      <c r="AA140" s="279"/>
    </row>
    <row r="141" spans="1:27" x14ac:dyDescent="0.2">
      <c r="A141" s="293" t="str">
        <f t="shared" si="23"/>
        <v>Lothian</v>
      </c>
      <c r="B141" s="293" t="str">
        <f t="shared" si="24"/>
        <v>Cancer</v>
      </c>
      <c r="C141" s="293" t="s">
        <v>132</v>
      </c>
      <c r="D141" s="278"/>
      <c r="E141" s="45"/>
      <c r="F141" s="31"/>
      <c r="G141" s="31"/>
      <c r="H141" s="32"/>
      <c r="I141" s="32"/>
      <c r="J141" s="33"/>
      <c r="K141" s="31"/>
      <c r="L141" s="32"/>
      <c r="M141" s="32"/>
      <c r="N141" s="33"/>
      <c r="O141" s="31"/>
      <c r="P141" s="32"/>
      <c r="Q141" s="32"/>
      <c r="R141" s="33"/>
      <c r="S141" s="159">
        <f t="shared" si="25"/>
        <v>0</v>
      </c>
      <c r="T141" s="160">
        <f t="shared" si="26"/>
        <v>0</v>
      </c>
      <c r="U141" s="161">
        <f t="shared" si="27"/>
        <v>0</v>
      </c>
      <c r="W141" s="482">
        <v>0</v>
      </c>
      <c r="X141" s="482">
        <v>0</v>
      </c>
      <c r="Y141" s="483">
        <v>0</v>
      </c>
      <c r="AA141" s="279"/>
    </row>
    <row r="142" spans="1:27" x14ac:dyDescent="0.2">
      <c r="A142" s="293" t="str">
        <f t="shared" si="23"/>
        <v>Lothian</v>
      </c>
      <c r="B142" s="293" t="str">
        <f t="shared" si="24"/>
        <v>Cancer</v>
      </c>
      <c r="C142" s="293" t="s">
        <v>133</v>
      </c>
      <c r="D142" s="278"/>
      <c r="E142" s="45"/>
      <c r="F142" s="31"/>
      <c r="G142" s="31"/>
      <c r="H142" s="32"/>
      <c r="I142" s="32"/>
      <c r="J142" s="33"/>
      <c r="K142" s="31"/>
      <c r="L142" s="32"/>
      <c r="M142" s="32"/>
      <c r="N142" s="33"/>
      <c r="O142" s="31"/>
      <c r="P142" s="32"/>
      <c r="Q142" s="32"/>
      <c r="R142" s="33"/>
      <c r="S142" s="159">
        <f t="shared" si="25"/>
        <v>0</v>
      </c>
      <c r="T142" s="160">
        <f t="shared" si="26"/>
        <v>0</v>
      </c>
      <c r="U142" s="161">
        <f t="shared" si="27"/>
        <v>0</v>
      </c>
      <c r="W142" s="482">
        <v>0</v>
      </c>
      <c r="X142" s="482">
        <v>0</v>
      </c>
      <c r="Y142" s="483">
        <v>0</v>
      </c>
      <c r="AA142" s="279"/>
    </row>
    <row r="143" spans="1:27" ht="13.5" thickBot="1" x14ac:dyDescent="0.25">
      <c r="A143" s="297" t="str">
        <f t="shared" si="23"/>
        <v>Lothian</v>
      </c>
      <c r="B143" s="297" t="str">
        <f t="shared" si="24"/>
        <v>Cancer</v>
      </c>
      <c r="C143" s="297" t="s">
        <v>137</v>
      </c>
      <c r="D143" s="298" t="s">
        <v>136</v>
      </c>
      <c r="E143" s="299"/>
      <c r="F143" s="300"/>
      <c r="G143" s="301">
        <f>SUBTOTAL(109,G128:G142)</f>
        <v>0</v>
      </c>
      <c r="H143" s="302">
        <f t="shared" ref="H143:U143" si="28">SUBTOTAL(109,H128:H142)</f>
        <v>0</v>
      </c>
      <c r="I143" s="302">
        <f t="shared" si="28"/>
        <v>0</v>
      </c>
      <c r="J143" s="303">
        <f t="shared" si="28"/>
        <v>0</v>
      </c>
      <c r="K143" s="301">
        <f t="shared" si="28"/>
        <v>0</v>
      </c>
      <c r="L143" s="302">
        <f t="shared" si="28"/>
        <v>0</v>
      </c>
      <c r="M143" s="302">
        <f t="shared" si="28"/>
        <v>0</v>
      </c>
      <c r="N143" s="303">
        <f t="shared" si="28"/>
        <v>0</v>
      </c>
      <c r="O143" s="301">
        <f t="shared" si="28"/>
        <v>0</v>
      </c>
      <c r="P143" s="302">
        <f t="shared" si="28"/>
        <v>0</v>
      </c>
      <c r="Q143" s="302">
        <f t="shared" si="28"/>
        <v>0</v>
      </c>
      <c r="R143" s="303">
        <f t="shared" si="28"/>
        <v>0</v>
      </c>
      <c r="S143" s="301">
        <f t="shared" si="28"/>
        <v>0</v>
      </c>
      <c r="T143" s="302">
        <f t="shared" si="28"/>
        <v>0</v>
      </c>
      <c r="U143" s="303">
        <f t="shared" si="28"/>
        <v>0</v>
      </c>
      <c r="V143" s="214"/>
      <c r="W143" s="487">
        <f t="shared" ref="W143:Y143" si="29">SUBTOTAL(109,W128:W142)</f>
        <v>0</v>
      </c>
      <c r="X143" s="487">
        <f t="shared" si="29"/>
        <v>0</v>
      </c>
      <c r="Y143" s="487">
        <f t="shared" si="29"/>
        <v>0</v>
      </c>
      <c r="Z143" s="106"/>
      <c r="AA143" s="290"/>
    </row>
    <row r="148" spans="23:23" x14ac:dyDescent="0.2">
      <c r="W148" s="496"/>
    </row>
  </sheetData>
  <sheetProtection insertRows="0" autoFilter="0"/>
  <mergeCells count="8">
    <mergeCell ref="C5:D5"/>
    <mergeCell ref="G8:U8"/>
    <mergeCell ref="W8:Y8"/>
    <mergeCell ref="G9:J9"/>
    <mergeCell ref="K9:N9"/>
    <mergeCell ref="O9:R9"/>
    <mergeCell ref="E1:M1"/>
    <mergeCell ref="E2:M2"/>
  </mergeCells>
  <dataValidations count="3">
    <dataValidation type="list" allowBlank="1" showInputMessage="1" showErrorMessage="1" sqref="E107:E114 E81:E103 E118:E124 E14:E77">
      <formula1>OP_Specialties</formula1>
    </dataValidation>
    <dataValidation type="list" allowBlank="1" showInputMessage="1" showErrorMessage="1" sqref="E128:E142">
      <formula1>Cancer_Specialties</formula1>
    </dataValidation>
    <dataValidation type="list" allowBlank="1" showInputMessage="1" showErrorMessage="1" sqref="F128:F142 F107:F114 F81:F103 F118:F125 F14:F77">
      <formula1>Activity_Type</formula1>
    </dataValidation>
  </dataValidations>
  <pageMargins left="0.70866141732283472" right="0.70866141732283472" top="0.74803149606299213" bottom="0.74803149606299213" header="0.31496062992125984" footer="0.31496062992125984"/>
  <pageSetup paperSize="9" scale="41" fitToHeight="6" orientation="landscape" r:id="rId1"/>
  <headerFooter>
    <oddFooter>&amp;L&amp;F &amp;A&amp;RPage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T30"/>
  <sheetViews>
    <sheetView showGridLines="0" zoomScaleNormal="100" workbookViewId="0">
      <selection activeCell="A10" sqref="A10"/>
    </sheetView>
  </sheetViews>
  <sheetFormatPr defaultColWidth="9.140625" defaultRowHeight="12.75" x14ac:dyDescent="0.2"/>
  <cols>
    <col min="1" max="1" width="8.140625" style="8" customWidth="1"/>
    <col min="2" max="2" width="25.42578125" style="8" customWidth="1"/>
    <col min="3" max="3" width="18.5703125" style="477" customWidth="1"/>
    <col min="4" max="4" width="135.28515625" style="8" customWidth="1"/>
    <col min="5" max="16384" width="9.140625" style="8"/>
  </cols>
  <sheetData>
    <row r="1" spans="1:20" s="3" customFormat="1" x14ac:dyDescent="0.2">
      <c r="A1" s="2" t="s">
        <v>7</v>
      </c>
      <c r="C1" s="475"/>
      <c r="D1" s="4"/>
      <c r="E1" s="6"/>
      <c r="F1" s="6"/>
      <c r="G1" s="6"/>
      <c r="H1" s="6"/>
      <c r="I1" s="6"/>
      <c r="J1" s="6"/>
      <c r="K1" s="6"/>
      <c r="L1" s="6"/>
      <c r="M1" s="6"/>
      <c r="N1" s="6"/>
      <c r="O1" s="6"/>
      <c r="P1" s="6"/>
      <c r="Q1" s="6"/>
      <c r="R1" s="6"/>
      <c r="S1" s="6"/>
      <c r="T1" s="6"/>
    </row>
    <row r="2" spans="1:20" s="3" customFormat="1" x14ac:dyDescent="0.2">
      <c r="A2" s="1"/>
      <c r="C2" s="475"/>
      <c r="D2" s="4"/>
      <c r="E2" s="6"/>
      <c r="F2" s="6"/>
      <c r="G2" s="6"/>
      <c r="H2" s="6"/>
      <c r="I2" s="6"/>
      <c r="J2" s="6"/>
      <c r="K2" s="6"/>
      <c r="L2" s="6"/>
      <c r="M2" s="6"/>
      <c r="N2" s="6"/>
      <c r="O2" s="6"/>
      <c r="P2" s="6"/>
      <c r="Q2" s="6"/>
      <c r="R2" s="6"/>
      <c r="S2" s="6"/>
      <c r="T2" s="6"/>
    </row>
    <row r="3" spans="1:20" s="3" customFormat="1" x14ac:dyDescent="0.2">
      <c r="A3" s="2" t="s">
        <v>11</v>
      </c>
      <c r="C3" s="475"/>
      <c r="D3" s="4"/>
      <c r="E3" s="6"/>
      <c r="F3" s="6"/>
      <c r="G3" s="6"/>
      <c r="H3" s="6"/>
      <c r="I3" s="6"/>
      <c r="J3" s="6"/>
      <c r="K3" s="6"/>
      <c r="L3" s="6"/>
      <c r="M3" s="6"/>
      <c r="N3" s="6"/>
      <c r="O3" s="6"/>
      <c r="P3" s="6"/>
      <c r="Q3" s="6"/>
      <c r="R3" s="6"/>
      <c r="S3" s="6"/>
      <c r="T3" s="6"/>
    </row>
    <row r="4" spans="1:20" s="3" customFormat="1" ht="13.5" thickBot="1" x14ac:dyDescent="0.25">
      <c r="A4" s="1"/>
      <c r="C4" s="475"/>
      <c r="D4" s="4"/>
      <c r="E4" s="6"/>
      <c r="F4" s="6"/>
      <c r="G4" s="6"/>
      <c r="H4" s="6"/>
      <c r="I4" s="6"/>
      <c r="J4" s="6"/>
      <c r="K4" s="6"/>
      <c r="L4" s="6"/>
      <c r="M4" s="6"/>
      <c r="N4" s="6"/>
      <c r="O4" s="6"/>
      <c r="P4" s="6"/>
      <c r="Q4" s="6"/>
      <c r="R4" s="6"/>
      <c r="S4" s="6"/>
      <c r="T4" s="6"/>
    </row>
    <row r="5" spans="1:20" s="3" customFormat="1" ht="15.75" thickBot="1" x14ac:dyDescent="0.3">
      <c r="A5" s="581" t="s">
        <v>240</v>
      </c>
      <c r="B5" s="582"/>
      <c r="C5" s="583"/>
      <c r="D5" s="4"/>
      <c r="E5" s="6"/>
      <c r="F5" s="6"/>
      <c r="G5" s="6"/>
      <c r="H5" s="6"/>
      <c r="I5" s="6"/>
      <c r="J5" s="6"/>
      <c r="K5" s="6"/>
      <c r="L5" s="6"/>
      <c r="M5" s="6"/>
      <c r="N5" s="6"/>
      <c r="O5" s="6"/>
      <c r="P5" s="6"/>
      <c r="Q5" s="6"/>
      <c r="R5" s="6"/>
      <c r="S5" s="6"/>
      <c r="T5" s="6"/>
    </row>
    <row r="6" spans="1:20" s="3" customFormat="1" x14ac:dyDescent="0.2">
      <c r="A6" s="1"/>
      <c r="C6" s="475"/>
      <c r="D6" s="4"/>
      <c r="E6" s="6"/>
      <c r="F6" s="6"/>
      <c r="G6" s="6"/>
      <c r="H6" s="6"/>
      <c r="I6" s="6"/>
      <c r="J6" s="6"/>
      <c r="K6" s="6"/>
      <c r="L6" s="6"/>
      <c r="M6" s="6"/>
      <c r="N6" s="6"/>
      <c r="O6" s="6"/>
      <c r="P6" s="6"/>
      <c r="Q6" s="6"/>
      <c r="R6" s="6"/>
      <c r="S6" s="6"/>
      <c r="T6" s="6"/>
    </row>
    <row r="7" spans="1:20" s="3" customFormat="1" x14ac:dyDescent="0.2">
      <c r="A7" s="472" t="s">
        <v>23</v>
      </c>
      <c r="B7" s="473" t="str">
        <f>HB_Name</f>
        <v>Lothian</v>
      </c>
      <c r="C7" s="475"/>
      <c r="D7" s="4"/>
      <c r="E7" s="6"/>
      <c r="F7" s="6"/>
      <c r="G7" s="6"/>
      <c r="H7" s="6"/>
      <c r="I7" s="6"/>
      <c r="J7" s="6"/>
      <c r="K7" s="6"/>
      <c r="L7" s="6"/>
      <c r="M7" s="6"/>
      <c r="N7" s="6"/>
      <c r="O7" s="6"/>
      <c r="P7" s="6"/>
      <c r="Q7" s="6"/>
      <c r="R7" s="6"/>
      <c r="S7" s="6"/>
      <c r="T7" s="6"/>
    </row>
    <row r="9" spans="1:20" ht="38.25" x14ac:dyDescent="0.2">
      <c r="A9" s="474" t="s">
        <v>244</v>
      </c>
      <c r="B9" s="474" t="s">
        <v>241</v>
      </c>
      <c r="C9" s="7" t="s">
        <v>243</v>
      </c>
      <c r="D9" s="476" t="s">
        <v>242</v>
      </c>
    </row>
    <row r="10" spans="1:20" ht="57" customHeight="1" x14ac:dyDescent="0.2">
      <c r="A10" s="558"/>
      <c r="B10" s="558" t="s">
        <v>436</v>
      </c>
      <c r="C10" s="559" t="s">
        <v>434</v>
      </c>
      <c r="D10" s="471" t="s">
        <v>435</v>
      </c>
    </row>
    <row r="11" spans="1:20" ht="57" customHeight="1" x14ac:dyDescent="0.2">
      <c r="A11" s="558"/>
      <c r="B11" s="558" t="s">
        <v>436</v>
      </c>
      <c r="C11" s="559" t="s">
        <v>309</v>
      </c>
      <c r="D11" s="471" t="s">
        <v>439</v>
      </c>
    </row>
    <row r="12" spans="1:20" ht="57" customHeight="1" x14ac:dyDescent="0.2">
      <c r="A12" s="558"/>
      <c r="B12" s="558" t="s">
        <v>436</v>
      </c>
      <c r="C12" s="559" t="s">
        <v>440</v>
      </c>
      <c r="D12" s="471" t="s">
        <v>441</v>
      </c>
    </row>
    <row r="13" spans="1:20" ht="57" customHeight="1" x14ac:dyDescent="0.2">
      <c r="A13" s="558"/>
      <c r="B13" s="558" t="s">
        <v>115</v>
      </c>
      <c r="C13" s="559" t="s">
        <v>442</v>
      </c>
      <c r="D13" s="471" t="s">
        <v>443</v>
      </c>
    </row>
    <row r="14" spans="1:20" ht="57" customHeight="1" x14ac:dyDescent="0.2">
      <c r="A14" s="558"/>
      <c r="B14" s="558" t="s">
        <v>48</v>
      </c>
      <c r="C14" s="559" t="s">
        <v>437</v>
      </c>
      <c r="D14" s="471" t="s">
        <v>438</v>
      </c>
    </row>
    <row r="15" spans="1:20" ht="57" customHeight="1" x14ac:dyDescent="0.2">
      <c r="A15" s="558"/>
      <c r="B15" s="558" t="s">
        <v>35</v>
      </c>
      <c r="C15" s="559" t="s">
        <v>444</v>
      </c>
      <c r="D15" s="471" t="s">
        <v>441</v>
      </c>
    </row>
    <row r="16" spans="1:20" ht="57" customHeight="1" x14ac:dyDescent="0.2">
      <c r="A16" s="558"/>
      <c r="B16" s="558" t="s">
        <v>36</v>
      </c>
      <c r="C16" s="559" t="s">
        <v>445</v>
      </c>
      <c r="D16" s="471" t="s">
        <v>446</v>
      </c>
    </row>
    <row r="17" spans="1:4" ht="57" customHeight="1" x14ac:dyDescent="0.2">
      <c r="A17" s="558"/>
      <c r="B17" s="558" t="s">
        <v>449</v>
      </c>
      <c r="C17" s="559" t="s">
        <v>447</v>
      </c>
      <c r="D17" s="471" t="s">
        <v>448</v>
      </c>
    </row>
    <row r="18" spans="1:4" ht="57" customHeight="1" x14ac:dyDescent="0.2">
      <c r="A18" s="558"/>
      <c r="B18" s="558"/>
      <c r="C18" s="559"/>
      <c r="D18" s="471"/>
    </row>
    <row r="19" spans="1:4" ht="57" customHeight="1" x14ac:dyDescent="0.2">
      <c r="A19" s="558"/>
      <c r="B19" s="558"/>
      <c r="C19" s="559"/>
      <c r="D19" s="471"/>
    </row>
    <row r="20" spans="1:4" ht="57" customHeight="1" x14ac:dyDescent="0.2">
      <c r="A20" s="558"/>
      <c r="B20" s="558"/>
      <c r="C20" s="559"/>
      <c r="D20" s="471"/>
    </row>
    <row r="21" spans="1:4" ht="57" customHeight="1" x14ac:dyDescent="0.2">
      <c r="A21" s="558"/>
      <c r="B21" s="558"/>
      <c r="C21" s="559"/>
      <c r="D21" s="471"/>
    </row>
    <row r="22" spans="1:4" ht="57" customHeight="1" x14ac:dyDescent="0.2">
      <c r="A22" s="558"/>
      <c r="B22" s="558"/>
      <c r="C22" s="559"/>
      <c r="D22" s="471"/>
    </row>
    <row r="23" spans="1:4" ht="57" customHeight="1" x14ac:dyDescent="0.2">
      <c r="A23" s="558"/>
      <c r="B23" s="558"/>
      <c r="C23" s="559"/>
      <c r="D23" s="471"/>
    </row>
    <row r="24" spans="1:4" ht="57" customHeight="1" x14ac:dyDescent="0.2">
      <c r="A24" s="558"/>
      <c r="B24" s="558"/>
      <c r="C24" s="559"/>
      <c r="D24" s="471"/>
    </row>
    <row r="25" spans="1:4" ht="57" customHeight="1" x14ac:dyDescent="0.2">
      <c r="A25" s="558"/>
      <c r="B25" s="558"/>
      <c r="C25" s="559"/>
      <c r="D25" s="471"/>
    </row>
    <row r="26" spans="1:4" ht="57" customHeight="1" x14ac:dyDescent="0.2">
      <c r="A26" s="558"/>
      <c r="B26" s="558"/>
      <c r="C26" s="559"/>
      <c r="D26" s="471"/>
    </row>
    <row r="27" spans="1:4" ht="57" customHeight="1" x14ac:dyDescent="0.2">
      <c r="A27" s="558"/>
      <c r="B27" s="558"/>
      <c r="C27" s="559"/>
      <c r="D27" s="471"/>
    </row>
    <row r="28" spans="1:4" ht="57" customHeight="1" x14ac:dyDescent="0.2">
      <c r="A28" s="458"/>
      <c r="B28" s="458"/>
      <c r="C28" s="459"/>
      <c r="D28" s="471"/>
    </row>
    <row r="29" spans="1:4" ht="57" customHeight="1" x14ac:dyDescent="0.2">
      <c r="A29" s="458"/>
      <c r="B29" s="458"/>
      <c r="C29" s="459"/>
      <c r="D29" s="471"/>
    </row>
    <row r="30" spans="1:4" ht="57" customHeight="1" x14ac:dyDescent="0.2">
      <c r="A30" s="458"/>
      <c r="B30" s="458"/>
      <c r="C30" s="459"/>
      <c r="D30" s="471"/>
    </row>
  </sheetData>
  <mergeCells count="1">
    <mergeCell ref="A5:C5"/>
  </mergeCells>
  <pageMargins left="0.70866141732283472" right="0.70866141732283472" top="0.74803149606299213" bottom="0.74803149606299213" header="0.31496062992125984" footer="0.31496062992125984"/>
  <pageSetup paperSize="9" scale="69" fitToHeight="5" orientation="landscape"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4" workbookViewId="0">
      <selection activeCell="A36" sqref="A36"/>
    </sheetView>
  </sheetViews>
  <sheetFormatPr defaultRowHeight="15" x14ac:dyDescent="0.25"/>
  <cols>
    <col min="1" max="1" width="28" style="193" bestFit="1" customWidth="1"/>
    <col min="2" max="2" width="9.140625" style="193"/>
    <col min="3" max="3" width="28" style="193" bestFit="1" customWidth="1"/>
    <col min="4" max="4" width="9.140625" style="193"/>
    <col min="5" max="5" width="17.28515625" style="193" bestFit="1" customWidth="1"/>
    <col min="6" max="16384" width="9.140625" style="193"/>
  </cols>
  <sheetData>
    <row r="1" spans="1:7" x14ac:dyDescent="0.25">
      <c r="A1" s="194" t="s">
        <v>148</v>
      </c>
      <c r="B1" s="194"/>
      <c r="C1" s="194" t="s">
        <v>149</v>
      </c>
      <c r="E1" s="194" t="s">
        <v>150</v>
      </c>
    </row>
    <row r="2" spans="1:7" x14ac:dyDescent="0.25">
      <c r="A2" s="193" t="s">
        <v>55</v>
      </c>
      <c r="C2" s="193" t="s">
        <v>55</v>
      </c>
      <c r="E2" s="193" t="s">
        <v>49</v>
      </c>
      <c r="G2" s="193" t="s">
        <v>142</v>
      </c>
    </row>
    <row r="3" spans="1:7" x14ac:dyDescent="0.25">
      <c r="A3" s="193" t="s">
        <v>220</v>
      </c>
      <c r="C3" s="193" t="s">
        <v>60</v>
      </c>
      <c r="E3" s="193" t="s">
        <v>37</v>
      </c>
      <c r="G3" s="193" t="s">
        <v>143</v>
      </c>
    </row>
    <row r="4" spans="1:7" x14ac:dyDescent="0.25">
      <c r="A4" s="193" t="s">
        <v>221</v>
      </c>
      <c r="C4" s="193" t="s">
        <v>61</v>
      </c>
      <c r="E4" s="193" t="s">
        <v>38</v>
      </c>
    </row>
    <row r="5" spans="1:7" x14ac:dyDescent="0.25">
      <c r="A5" s="193" t="s">
        <v>56</v>
      </c>
      <c r="C5" s="193" t="s">
        <v>63</v>
      </c>
      <c r="E5" s="193" t="s">
        <v>39</v>
      </c>
    </row>
    <row r="6" spans="1:7" x14ac:dyDescent="0.25">
      <c r="A6" s="193" t="s">
        <v>57</v>
      </c>
      <c r="C6" s="193" t="s">
        <v>64</v>
      </c>
      <c r="E6" s="193" t="s">
        <v>40</v>
      </c>
    </row>
    <row r="7" spans="1:7" x14ac:dyDescent="0.25">
      <c r="A7" s="193" t="s">
        <v>58</v>
      </c>
      <c r="C7" s="193" t="s">
        <v>65</v>
      </c>
      <c r="E7" s="193" t="s">
        <v>41</v>
      </c>
    </row>
    <row r="8" spans="1:7" x14ac:dyDescent="0.25">
      <c r="A8" s="193" t="s">
        <v>59</v>
      </c>
      <c r="C8" s="193" t="s">
        <v>66</v>
      </c>
      <c r="E8" s="193" t="s">
        <v>42</v>
      </c>
    </row>
    <row r="9" spans="1:7" x14ac:dyDescent="0.25">
      <c r="A9" s="193" t="s">
        <v>60</v>
      </c>
      <c r="C9" s="193" t="s">
        <v>67</v>
      </c>
      <c r="E9" s="193" t="s">
        <v>50</v>
      </c>
    </row>
    <row r="10" spans="1:7" x14ac:dyDescent="0.25">
      <c r="A10" s="193" t="s">
        <v>61</v>
      </c>
      <c r="C10" s="193" t="s">
        <v>68</v>
      </c>
      <c r="E10" s="193" t="s">
        <v>43</v>
      </c>
    </row>
    <row r="11" spans="1:7" x14ac:dyDescent="0.25">
      <c r="A11" s="193" t="s">
        <v>62</v>
      </c>
      <c r="C11" s="193" t="s">
        <v>69</v>
      </c>
      <c r="E11" s="193" t="s">
        <v>44</v>
      </c>
    </row>
    <row r="12" spans="1:7" x14ac:dyDescent="0.25">
      <c r="A12" s="193" t="s">
        <v>63</v>
      </c>
      <c r="C12" s="193" t="s">
        <v>70</v>
      </c>
      <c r="E12" s="193" t="s">
        <v>45</v>
      </c>
    </row>
    <row r="13" spans="1:7" x14ac:dyDescent="0.25">
      <c r="A13" s="193" t="s">
        <v>64</v>
      </c>
      <c r="C13" s="193" t="s">
        <v>71</v>
      </c>
    </row>
    <row r="14" spans="1:7" x14ac:dyDescent="0.25">
      <c r="A14" s="193" t="s">
        <v>65</v>
      </c>
      <c r="C14" s="193" t="s">
        <v>73</v>
      </c>
    </row>
    <row r="15" spans="1:7" x14ac:dyDescent="0.25">
      <c r="A15" s="193" t="s">
        <v>66</v>
      </c>
      <c r="C15" s="193" t="s">
        <v>76</v>
      </c>
    </row>
    <row r="16" spans="1:7" x14ac:dyDescent="0.25">
      <c r="A16" s="193" t="s">
        <v>67</v>
      </c>
      <c r="C16" s="193" t="s">
        <v>77</v>
      </c>
    </row>
    <row r="17" spans="1:3" x14ac:dyDescent="0.25">
      <c r="A17" s="193" t="s">
        <v>68</v>
      </c>
      <c r="C17" s="193" t="s">
        <v>45</v>
      </c>
    </row>
    <row r="18" spans="1:3" x14ac:dyDescent="0.25">
      <c r="A18" s="193" t="s">
        <v>69</v>
      </c>
    </row>
    <row r="19" spans="1:3" x14ac:dyDescent="0.25">
      <c r="A19" s="193" t="s">
        <v>70</v>
      </c>
    </row>
    <row r="20" spans="1:3" x14ac:dyDescent="0.25">
      <c r="A20" s="193" t="s">
        <v>188</v>
      </c>
    </row>
    <row r="21" spans="1:3" x14ac:dyDescent="0.25">
      <c r="A21" s="193" t="s">
        <v>72</v>
      </c>
    </row>
    <row r="22" spans="1:3" x14ac:dyDescent="0.25">
      <c r="A22" s="193" t="s">
        <v>73</v>
      </c>
    </row>
    <row r="23" spans="1:3" x14ac:dyDescent="0.25">
      <c r="A23" s="193" t="s">
        <v>74</v>
      </c>
    </row>
    <row r="24" spans="1:3" x14ac:dyDescent="0.25">
      <c r="A24" s="193" t="s">
        <v>75</v>
      </c>
    </row>
    <row r="25" spans="1:3" x14ac:dyDescent="0.25">
      <c r="A25" s="193" t="s">
        <v>76</v>
      </c>
    </row>
    <row r="26" spans="1:3" x14ac:dyDescent="0.25">
      <c r="A26" s="193" t="s">
        <v>77</v>
      </c>
    </row>
    <row r="27" spans="1:3" x14ac:dyDescent="0.25">
      <c r="A27" s="193" t="s">
        <v>45</v>
      </c>
    </row>
    <row r="28" spans="1:3" x14ac:dyDescent="0.25">
      <c r="A28" s="193" t="s">
        <v>222</v>
      </c>
    </row>
    <row r="29" spans="1:3" x14ac:dyDescent="0.25">
      <c r="A29" s="193" t="s">
        <v>223</v>
      </c>
    </row>
    <row r="30" spans="1:3" x14ac:dyDescent="0.25">
      <c r="A30" s="193" t="s">
        <v>224</v>
      </c>
    </row>
    <row r="31" spans="1:3" x14ac:dyDescent="0.25">
      <c r="A31" s="193" t="s">
        <v>225</v>
      </c>
    </row>
    <row r="32" spans="1:3" x14ac:dyDescent="0.25">
      <c r="A32" s="193" t="s">
        <v>226</v>
      </c>
    </row>
    <row r="33" spans="1:1" x14ac:dyDescent="0.25">
      <c r="A33" s="193" t="s">
        <v>227</v>
      </c>
    </row>
    <row r="34" spans="1:1" x14ac:dyDescent="0.25">
      <c r="A34" s="193" t="s">
        <v>228</v>
      </c>
    </row>
    <row r="35" spans="1:1" x14ac:dyDescent="0.25">
      <c r="A35" s="193" t="s">
        <v>229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30"/>
  <sheetViews>
    <sheetView zoomScale="90" zoomScaleNormal="90" workbookViewId="0">
      <selection sqref="A1:C1"/>
    </sheetView>
  </sheetViews>
  <sheetFormatPr defaultRowHeight="15" x14ac:dyDescent="0.25"/>
  <cols>
    <col min="2" max="2" width="96.7109375" bestFit="1" customWidth="1"/>
    <col min="3" max="3" width="132.28515625" bestFit="1" customWidth="1"/>
  </cols>
  <sheetData>
    <row r="1" spans="1:3" ht="87" customHeight="1" x14ac:dyDescent="0.25">
      <c r="A1" s="560" t="s">
        <v>213</v>
      </c>
      <c r="B1" s="560"/>
      <c r="C1" s="560"/>
    </row>
    <row r="3" spans="1:3" x14ac:dyDescent="0.25">
      <c r="A3" s="123" t="s">
        <v>91</v>
      </c>
      <c r="B3" s="123" t="s">
        <v>92</v>
      </c>
      <c r="C3" s="123" t="s">
        <v>12</v>
      </c>
    </row>
    <row r="4" spans="1:3" x14ac:dyDescent="0.25">
      <c r="A4" s="121">
        <v>1</v>
      </c>
      <c r="B4" s="122" t="s">
        <v>52</v>
      </c>
      <c r="C4" s="120" t="s">
        <v>179</v>
      </c>
    </row>
    <row r="5" spans="1:3" x14ac:dyDescent="0.25">
      <c r="A5" s="121">
        <v>2</v>
      </c>
      <c r="B5" s="122" t="s">
        <v>93</v>
      </c>
      <c r="C5" s="120" t="s">
        <v>180</v>
      </c>
    </row>
    <row r="6" spans="1:3" x14ac:dyDescent="0.25">
      <c r="A6" s="121">
        <v>3</v>
      </c>
      <c r="B6" s="122" t="s">
        <v>94</v>
      </c>
      <c r="C6" s="120" t="s">
        <v>178</v>
      </c>
    </row>
    <row r="7" spans="1:3" x14ac:dyDescent="0.25">
      <c r="A7" s="121">
        <v>4</v>
      </c>
      <c r="B7" s="122" t="s">
        <v>14</v>
      </c>
      <c r="C7" s="120" t="s">
        <v>181</v>
      </c>
    </row>
    <row r="8" spans="1:3" x14ac:dyDescent="0.25">
      <c r="A8" s="121">
        <v>5</v>
      </c>
      <c r="B8" s="122" t="s">
        <v>13</v>
      </c>
      <c r="C8" s="120" t="s">
        <v>182</v>
      </c>
    </row>
    <row r="9" spans="1:3" x14ac:dyDescent="0.25">
      <c r="A9" s="190">
        <v>6</v>
      </c>
      <c r="B9" s="191" t="s">
        <v>16</v>
      </c>
      <c r="C9" s="192" t="s">
        <v>82</v>
      </c>
    </row>
    <row r="10" spans="1:3" x14ac:dyDescent="0.25">
      <c r="A10" s="121">
        <v>7</v>
      </c>
      <c r="B10" s="122" t="s">
        <v>46</v>
      </c>
      <c r="C10" s="120" t="s">
        <v>183</v>
      </c>
    </row>
    <row r="11" spans="1:3" x14ac:dyDescent="0.25">
      <c r="A11" s="121">
        <v>8</v>
      </c>
      <c r="B11" s="122" t="s">
        <v>53</v>
      </c>
      <c r="C11" s="120" t="s">
        <v>184</v>
      </c>
    </row>
    <row r="12" spans="1:3" x14ac:dyDescent="0.25">
      <c r="A12" s="190">
        <v>9</v>
      </c>
      <c r="B12" s="191" t="s">
        <v>32</v>
      </c>
      <c r="C12" s="192" t="s">
        <v>83</v>
      </c>
    </row>
    <row r="13" spans="1:3" x14ac:dyDescent="0.25">
      <c r="A13" s="190">
        <v>10</v>
      </c>
      <c r="B13" s="152" t="s">
        <v>109</v>
      </c>
      <c r="C13" s="192" t="s">
        <v>84</v>
      </c>
    </row>
    <row r="14" spans="1:3" x14ac:dyDescent="0.25">
      <c r="A14" s="190">
        <v>11</v>
      </c>
      <c r="B14" s="152" t="s">
        <v>110</v>
      </c>
      <c r="C14" s="192" t="s">
        <v>85</v>
      </c>
    </row>
    <row r="15" spans="1:3" x14ac:dyDescent="0.25">
      <c r="A15" s="190">
        <v>12</v>
      </c>
      <c r="B15" s="191" t="s">
        <v>27</v>
      </c>
      <c r="C15" s="192" t="s">
        <v>200</v>
      </c>
    </row>
    <row r="16" spans="1:3" x14ac:dyDescent="0.25">
      <c r="A16" s="190">
        <v>13</v>
      </c>
      <c r="B16" s="191" t="s">
        <v>25</v>
      </c>
      <c r="C16" s="192" t="s">
        <v>86</v>
      </c>
    </row>
    <row r="17" spans="1:3" x14ac:dyDescent="0.25">
      <c r="A17" s="121">
        <v>14</v>
      </c>
      <c r="B17" s="122" t="s">
        <v>30</v>
      </c>
      <c r="C17" s="120" t="s">
        <v>87</v>
      </c>
    </row>
    <row r="18" spans="1:3" x14ac:dyDescent="0.25">
      <c r="A18" s="121">
        <v>15</v>
      </c>
      <c r="B18" s="122" t="s">
        <v>185</v>
      </c>
      <c r="C18" s="120" t="s">
        <v>186</v>
      </c>
    </row>
    <row r="19" spans="1:3" x14ac:dyDescent="0.25">
      <c r="A19" s="121">
        <v>16</v>
      </c>
      <c r="B19" s="122" t="s">
        <v>31</v>
      </c>
      <c r="C19" s="120" t="s">
        <v>88</v>
      </c>
    </row>
    <row r="20" spans="1:3" x14ac:dyDescent="0.25">
      <c r="A20" s="121">
        <v>17</v>
      </c>
      <c r="B20" s="122" t="s">
        <v>89</v>
      </c>
      <c r="C20" s="120" t="s">
        <v>90</v>
      </c>
    </row>
    <row r="21" spans="1:3" x14ac:dyDescent="0.25">
      <c r="A21" s="190">
        <v>18</v>
      </c>
      <c r="B21" s="191" t="s">
        <v>34</v>
      </c>
      <c r="C21" s="192" t="s">
        <v>199</v>
      </c>
    </row>
    <row r="22" spans="1:3" x14ac:dyDescent="0.25">
      <c r="A22" s="86" t="s">
        <v>79</v>
      </c>
      <c r="B22" s="44"/>
    </row>
    <row r="23" spans="1:3" x14ac:dyDescent="0.25">
      <c r="A23" s="438" t="s">
        <v>198</v>
      </c>
    </row>
    <row r="24" spans="1:3" x14ac:dyDescent="0.25">
      <c r="A24" s="441">
        <v>3</v>
      </c>
      <c r="B24" s="440" t="s">
        <v>205</v>
      </c>
      <c r="C24" s="120" t="s">
        <v>212</v>
      </c>
    </row>
    <row r="25" spans="1:3" x14ac:dyDescent="0.25">
      <c r="A25" s="441">
        <v>4</v>
      </c>
      <c r="B25" s="440" t="s">
        <v>206</v>
      </c>
      <c r="C25" s="120" t="s">
        <v>209</v>
      </c>
    </row>
    <row r="26" spans="1:3" x14ac:dyDescent="0.25">
      <c r="A26" s="439">
        <v>14</v>
      </c>
      <c r="B26" s="448" t="s">
        <v>207</v>
      </c>
      <c r="C26" s="450" t="s">
        <v>210</v>
      </c>
    </row>
    <row r="27" spans="1:3" x14ac:dyDescent="0.25">
      <c r="A27" s="439">
        <v>15</v>
      </c>
      <c r="B27" s="449" t="s">
        <v>208</v>
      </c>
      <c r="C27" s="120" t="s">
        <v>211</v>
      </c>
    </row>
    <row r="28" spans="1:3" x14ac:dyDescent="0.25">
      <c r="A28" s="190">
        <v>17</v>
      </c>
      <c r="B28" s="191" t="s">
        <v>193</v>
      </c>
      <c r="C28" s="192" t="s">
        <v>201</v>
      </c>
    </row>
    <row r="29" spans="1:3" x14ac:dyDescent="0.25">
      <c r="A29" s="441">
        <v>18</v>
      </c>
      <c r="B29" s="440" t="s">
        <v>194</v>
      </c>
      <c r="C29" s="120" t="s">
        <v>202</v>
      </c>
    </row>
    <row r="30" spans="1:3" x14ac:dyDescent="0.25">
      <c r="A30" s="190">
        <v>19</v>
      </c>
      <c r="B30" s="191" t="s">
        <v>196</v>
      </c>
      <c r="C30" s="192" t="s">
        <v>201</v>
      </c>
    </row>
  </sheetData>
  <sortState ref="A2:B551">
    <sortCondition ref="A1"/>
  </sortState>
  <mergeCells count="1">
    <mergeCell ref="A1:C1"/>
  </mergeCells>
  <pageMargins left="0.70866141732283472" right="0.70866141732283472" top="0.74803149606299213" bottom="0.74803149606299213" header="0.31496062992125984" footer="0.31496062992125984"/>
  <pageSetup paperSize="9" scale="55" orientation="landscape"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L59"/>
  <sheetViews>
    <sheetView showGridLines="0" tabSelected="1" zoomScale="110" zoomScaleNormal="110" workbookViewId="0">
      <pane ySplit="11" topLeftCell="A12" activePane="bottomLeft" state="frozen"/>
      <selection sqref="A1:C1"/>
      <selection pane="bottomLeft" activeCell="H19" sqref="H19"/>
    </sheetView>
  </sheetViews>
  <sheetFormatPr defaultRowHeight="12.75" x14ac:dyDescent="0.2"/>
  <cols>
    <col min="1" max="1" width="32.140625" style="220" customWidth="1"/>
    <col min="2" max="4" width="10.7109375" style="249" customWidth="1"/>
    <col min="5" max="5" width="5.7109375" style="249" customWidth="1"/>
    <col min="6" max="6" width="32.42578125" style="225" bestFit="1" customWidth="1"/>
    <col min="7" max="7" width="10.42578125" style="251" customWidth="1"/>
    <col min="8" max="8" width="14.28515625" style="251" bestFit="1" customWidth="1"/>
    <col min="9" max="12" width="10.42578125" style="251" customWidth="1"/>
    <col min="13" max="16384" width="9.140625" style="225"/>
  </cols>
  <sheetData>
    <row r="1" spans="1:12" s="141" customFormat="1" x14ac:dyDescent="0.2">
      <c r="A1" s="211" t="s">
        <v>7</v>
      </c>
      <c r="C1" s="134"/>
      <c r="D1" s="134"/>
      <c r="E1" s="134"/>
      <c r="F1" s="134"/>
      <c r="G1" s="130"/>
      <c r="H1" s="130"/>
      <c r="I1" s="130"/>
      <c r="J1" s="130"/>
      <c r="K1" s="130"/>
      <c r="L1" s="130"/>
    </row>
    <row r="2" spans="1:12" s="141" customFormat="1" x14ac:dyDescent="0.2">
      <c r="A2" s="212"/>
      <c r="C2" s="134"/>
      <c r="D2" s="134"/>
      <c r="E2" s="134"/>
      <c r="F2" s="134"/>
      <c r="G2" s="130"/>
      <c r="H2" s="130"/>
      <c r="I2" s="130"/>
      <c r="J2" s="130"/>
      <c r="K2" s="130"/>
      <c r="L2" s="130"/>
    </row>
    <row r="3" spans="1:12" s="141" customFormat="1" x14ac:dyDescent="0.2">
      <c r="A3" s="211" t="s">
        <v>11</v>
      </c>
      <c r="C3" s="134"/>
      <c r="D3" s="134"/>
      <c r="E3" s="134"/>
      <c r="F3" s="134"/>
      <c r="G3" s="130"/>
      <c r="H3" s="130"/>
      <c r="I3" s="130"/>
      <c r="J3" s="130"/>
      <c r="K3" s="130"/>
      <c r="L3" s="130"/>
    </row>
    <row r="4" spans="1:12" s="141" customFormat="1" x14ac:dyDescent="0.2">
      <c r="A4" s="212"/>
      <c r="C4" s="134"/>
      <c r="D4" s="134"/>
      <c r="E4" s="134"/>
      <c r="F4" s="134"/>
      <c r="G4" s="130"/>
      <c r="H4" s="130"/>
      <c r="I4" s="130"/>
      <c r="J4" s="130"/>
      <c r="K4" s="130"/>
      <c r="L4" s="130"/>
    </row>
    <row r="5" spans="1:12" s="141" customFormat="1" x14ac:dyDescent="0.2">
      <c r="A5" s="213" t="s">
        <v>23</v>
      </c>
      <c r="B5" s="564" t="str">
        <f>HB_Name</f>
        <v>Lothian</v>
      </c>
      <c r="C5" s="565"/>
      <c r="E5" s="134"/>
      <c r="F5" s="134"/>
      <c r="G5" s="130"/>
      <c r="H5" s="130"/>
      <c r="I5" s="130"/>
      <c r="J5" s="130"/>
      <c r="K5" s="130"/>
      <c r="L5" s="130"/>
    </row>
    <row r="6" spans="1:12" s="141" customFormat="1" x14ac:dyDescent="0.2">
      <c r="A6" s="213" t="s">
        <v>20</v>
      </c>
      <c r="B6" s="564" t="s">
        <v>55</v>
      </c>
      <c r="C6" s="565"/>
      <c r="E6" s="134"/>
      <c r="F6" s="134"/>
      <c r="G6" s="130"/>
      <c r="H6" s="130"/>
      <c r="I6" s="130"/>
      <c r="J6" s="130"/>
      <c r="K6" s="130"/>
      <c r="L6" s="130"/>
    </row>
    <row r="7" spans="1:12" s="141" customFormat="1" x14ac:dyDescent="0.2">
      <c r="A7" s="214"/>
      <c r="B7" s="215"/>
      <c r="C7" s="216"/>
      <c r="D7" s="134"/>
      <c r="E7" s="215"/>
      <c r="F7" s="134"/>
      <c r="G7" s="130"/>
      <c r="H7" s="130"/>
      <c r="I7" s="130"/>
      <c r="J7" s="130"/>
      <c r="K7" s="130"/>
      <c r="L7" s="130"/>
    </row>
    <row r="8" spans="1:12" s="141" customFormat="1" x14ac:dyDescent="0.2">
      <c r="A8" s="217" t="s">
        <v>138</v>
      </c>
      <c r="B8" s="215"/>
      <c r="C8" s="216"/>
      <c r="D8" s="134"/>
      <c r="E8" s="215"/>
      <c r="F8" s="134"/>
      <c r="G8" s="130"/>
      <c r="H8" s="130"/>
      <c r="I8" s="130"/>
      <c r="J8" s="130"/>
      <c r="K8" s="130"/>
      <c r="L8" s="130"/>
    </row>
    <row r="9" spans="1:12" ht="13.5" thickBot="1" x14ac:dyDescent="0.25"/>
    <row r="10" spans="1:12" s="220" customFormat="1" ht="12.75" customHeight="1" x14ac:dyDescent="0.2">
      <c r="A10" s="218" t="s">
        <v>139</v>
      </c>
      <c r="B10" s="219" t="s">
        <v>4</v>
      </c>
      <c r="C10" s="219" t="s">
        <v>5</v>
      </c>
      <c r="D10" s="219" t="s">
        <v>6</v>
      </c>
      <c r="F10" s="317" t="s">
        <v>140</v>
      </c>
      <c r="G10" s="561" t="s">
        <v>4</v>
      </c>
      <c r="H10" s="562"/>
      <c r="I10" s="561" t="s">
        <v>141</v>
      </c>
      <c r="J10" s="562"/>
      <c r="K10" s="561" t="s">
        <v>6</v>
      </c>
      <c r="L10" s="563"/>
    </row>
    <row r="11" spans="1:12" s="220" customFormat="1" ht="12.75" customHeight="1" thickBot="1" x14ac:dyDescent="0.25">
      <c r="A11" s="214"/>
      <c r="B11" s="65"/>
      <c r="C11" s="65"/>
      <c r="D11" s="65"/>
      <c r="F11" s="328"/>
      <c r="G11" s="329" t="s">
        <v>145</v>
      </c>
      <c r="H11" s="329" t="s">
        <v>164</v>
      </c>
      <c r="I11" s="329" t="s">
        <v>145</v>
      </c>
      <c r="J11" s="329" t="s">
        <v>164</v>
      </c>
      <c r="K11" s="329" t="s">
        <v>145</v>
      </c>
      <c r="L11" s="330" t="s">
        <v>164</v>
      </c>
    </row>
    <row r="12" spans="1:12" ht="12.75" customHeight="1" x14ac:dyDescent="0.2">
      <c r="A12" s="221" t="s">
        <v>114</v>
      </c>
      <c r="B12" s="222"/>
      <c r="C12" s="223"/>
      <c r="D12" s="224"/>
      <c r="E12" s="225"/>
      <c r="F12" s="324" t="s">
        <v>162</v>
      </c>
      <c r="G12" s="325"/>
      <c r="H12" s="326"/>
      <c r="I12" s="326"/>
      <c r="J12" s="326"/>
      <c r="K12" s="326"/>
      <c r="L12" s="327"/>
    </row>
    <row r="13" spans="1:12" ht="12.75" customHeight="1" x14ac:dyDescent="0.2">
      <c r="A13" s="226" t="s">
        <v>215</v>
      </c>
      <c r="B13" s="227">
        <f>'4. Performance Plan OP'!S33</f>
        <v>16151.002639000004</v>
      </c>
      <c r="C13" s="227">
        <f>'4. Performance Plan OP'!T33</f>
        <v>0</v>
      </c>
      <c r="D13" s="228">
        <f>'4. Performance Plan OP'!U33</f>
        <v>0</v>
      </c>
      <c r="E13" s="225"/>
      <c r="F13" s="311" t="s">
        <v>142</v>
      </c>
      <c r="G13" s="547"/>
      <c r="H13" s="550"/>
      <c r="I13" s="547"/>
      <c r="J13" s="230"/>
      <c r="K13" s="547"/>
      <c r="L13" s="312"/>
    </row>
    <row r="14" spans="1:12" ht="12.75" customHeight="1" x14ac:dyDescent="0.2">
      <c r="A14" s="226" t="s">
        <v>219</v>
      </c>
      <c r="B14" s="462">
        <f>1-(B13/B17)</f>
        <v>0.72518213570505452</v>
      </c>
      <c r="C14" s="227">
        <f t="shared" ref="C14:D14" si="0">1-(C13/C17)</f>
        <v>1</v>
      </c>
      <c r="D14" s="228">
        <f t="shared" si="0"/>
        <v>1</v>
      </c>
      <c r="E14" s="225"/>
      <c r="F14" s="244" t="s">
        <v>143</v>
      </c>
      <c r="G14" s="547">
        <f>'9. Action Plan &amp; Costs'!S78</f>
        <v>31561.428752</v>
      </c>
      <c r="H14" s="551">
        <f>'9. Action Plan &amp; Costs'!W78</f>
        <v>7825404.2996666664</v>
      </c>
      <c r="I14" s="547"/>
      <c r="J14" s="230"/>
      <c r="K14" s="547"/>
      <c r="L14" s="312"/>
    </row>
    <row r="15" spans="1:12" ht="12.75" customHeight="1" x14ac:dyDescent="0.2">
      <c r="A15" s="403" t="s">
        <v>189</v>
      </c>
      <c r="B15" s="404">
        <f>'4. Performance Plan OP'!S34</f>
        <v>15035.492252018183</v>
      </c>
      <c r="C15" s="404">
        <f>'4. Performance Plan OP'!T34</f>
        <v>3875.8157805202427</v>
      </c>
      <c r="D15" s="405" t="str">
        <f>'4. Performance Plan OP'!U34</f>
        <v>-</v>
      </c>
      <c r="E15" s="225"/>
      <c r="F15" s="318" t="s">
        <v>137</v>
      </c>
      <c r="G15" s="548">
        <f>SUM(G13:G14)</f>
        <v>31561.428752</v>
      </c>
      <c r="H15" s="552">
        <f t="shared" ref="H15:L15" si="1">SUM(H13:H14)</f>
        <v>7825404.2996666664</v>
      </c>
      <c r="I15" s="549">
        <f t="shared" si="1"/>
        <v>0</v>
      </c>
      <c r="J15" s="234">
        <f t="shared" si="1"/>
        <v>0</v>
      </c>
      <c r="K15" s="549">
        <f t="shared" si="1"/>
        <v>0</v>
      </c>
      <c r="L15" s="319">
        <f t="shared" si="1"/>
        <v>0</v>
      </c>
    </row>
    <row r="16" spans="1:12" ht="12.75" customHeight="1" x14ac:dyDescent="0.2">
      <c r="A16" s="226" t="s">
        <v>216</v>
      </c>
      <c r="B16" s="227">
        <f>'4. Performance Plan OP'!S35</f>
        <v>4752.4109910000006</v>
      </c>
      <c r="C16" s="227">
        <f>'4. Performance Plan OP'!T35</f>
        <v>0</v>
      </c>
      <c r="D16" s="228">
        <f>'4. Performance Plan OP'!U35</f>
        <v>0</v>
      </c>
      <c r="E16" s="225"/>
      <c r="F16" s="320"/>
      <c r="G16" s="555"/>
      <c r="H16" s="553"/>
      <c r="I16" s="239"/>
      <c r="J16" s="239"/>
      <c r="K16" s="239"/>
      <c r="L16" s="321"/>
    </row>
    <row r="17" spans="1:12" ht="12.75" customHeight="1" x14ac:dyDescent="0.2">
      <c r="A17" s="231" t="s">
        <v>154</v>
      </c>
      <c r="B17" s="232">
        <f>'4. Performance Plan OP'!S31</f>
        <v>58769.842638999988</v>
      </c>
      <c r="C17" s="232">
        <f>'4. Performance Plan OP'!T31</f>
        <v>58769.842638999988</v>
      </c>
      <c r="D17" s="233">
        <f>'4. Performance Plan OP'!U31</f>
        <v>58769.842638999988</v>
      </c>
      <c r="E17" s="225"/>
      <c r="F17" s="322" t="s">
        <v>165</v>
      </c>
      <c r="G17" s="556"/>
      <c r="H17" s="554"/>
      <c r="I17" s="243"/>
      <c r="J17" s="243"/>
      <c r="K17" s="243"/>
      <c r="L17" s="323"/>
    </row>
    <row r="18" spans="1:12" ht="12.75" customHeight="1" x14ac:dyDescent="0.2">
      <c r="A18" s="236"/>
      <c r="B18" s="237"/>
      <c r="C18" s="237"/>
      <c r="D18" s="238"/>
      <c r="E18" s="225"/>
      <c r="F18" s="311" t="s">
        <v>142</v>
      </c>
      <c r="G18" s="547"/>
      <c r="H18" s="551"/>
      <c r="I18" s="229"/>
      <c r="J18" s="230"/>
      <c r="K18" s="229"/>
      <c r="L18" s="312"/>
    </row>
    <row r="19" spans="1:12" ht="12.75" customHeight="1" x14ac:dyDescent="0.2">
      <c r="A19" s="240" t="s">
        <v>16</v>
      </c>
      <c r="B19" s="241">
        <f>'4. Performance Plan OP'!S21</f>
        <v>155679.44001600001</v>
      </c>
      <c r="C19" s="241">
        <f>'4. Performance Plan OP'!T21</f>
        <v>0</v>
      </c>
      <c r="D19" s="242">
        <f>'4. Performance Plan OP'!U21</f>
        <v>0</v>
      </c>
      <c r="F19" s="244" t="s">
        <v>143</v>
      </c>
      <c r="G19" s="547">
        <f>'9. Action Plan &amp; Costs'!S104</f>
        <v>3806.2857142857142</v>
      </c>
      <c r="H19" s="551">
        <f>'9. Action Plan &amp; Costs'!W104</f>
        <v>4946356.8199867355</v>
      </c>
      <c r="I19" s="229"/>
      <c r="J19" s="230"/>
      <c r="K19" s="229"/>
      <c r="L19" s="312"/>
    </row>
    <row r="20" spans="1:12" ht="12.75" customHeight="1" x14ac:dyDescent="0.2">
      <c r="A20" s="244" t="s">
        <v>152</v>
      </c>
      <c r="B20" s="227">
        <f>'4. Performance Plan OP'!S24</f>
        <v>131950.16862499999</v>
      </c>
      <c r="C20" s="227">
        <f>'4. Performance Plan OP'!T24</f>
        <v>0</v>
      </c>
      <c r="D20" s="228">
        <f>'4. Performance Plan OP'!U24</f>
        <v>0</v>
      </c>
      <c r="F20" s="318" t="s">
        <v>137</v>
      </c>
      <c r="G20" s="548">
        <f>SUM(G18:G19)</f>
        <v>3806.2857142857142</v>
      </c>
      <c r="H20" s="552">
        <f t="shared" ref="H20" si="2">SUM(H18:H19)</f>
        <v>4946356.8199867355</v>
      </c>
      <c r="I20" s="235">
        <f t="shared" ref="I20" si="3">SUM(I18:I19)</f>
        <v>0</v>
      </c>
      <c r="J20" s="234">
        <f t="shared" ref="J20" si="4">SUM(J18:J19)</f>
        <v>0</v>
      </c>
      <c r="K20" s="235">
        <f t="shared" ref="K20" si="5">SUM(K18:K19)</f>
        <v>0</v>
      </c>
      <c r="L20" s="319">
        <f t="shared" ref="L20" si="6">SUM(L18:L19)</f>
        <v>0</v>
      </c>
    </row>
    <row r="21" spans="1:12" ht="12.75" customHeight="1" thickBot="1" x14ac:dyDescent="0.25">
      <c r="A21" s="245" t="s">
        <v>155</v>
      </c>
      <c r="B21" s="246">
        <f>B19-B20</f>
        <v>23729.271391000017</v>
      </c>
      <c r="C21" s="247">
        <f t="shared" ref="C21:D21" si="7">C19-C20</f>
        <v>0</v>
      </c>
      <c r="D21" s="248">
        <f t="shared" si="7"/>
        <v>0</v>
      </c>
      <c r="F21" s="320"/>
      <c r="G21" s="555"/>
      <c r="H21" s="553"/>
      <c r="I21" s="239"/>
      <c r="J21" s="239"/>
      <c r="K21" s="239"/>
      <c r="L21" s="321"/>
    </row>
    <row r="22" spans="1:12" s="220" customFormat="1" ht="12.75" customHeight="1" thickBot="1" x14ac:dyDescent="0.25">
      <c r="B22" s="237"/>
      <c r="C22" s="237"/>
      <c r="D22" s="237"/>
      <c r="E22" s="249"/>
      <c r="F22" s="322" t="s">
        <v>166</v>
      </c>
      <c r="G22" s="556"/>
      <c r="H22" s="554"/>
      <c r="I22" s="243"/>
      <c r="J22" s="243"/>
      <c r="K22" s="243"/>
      <c r="L22" s="323"/>
    </row>
    <row r="23" spans="1:12" ht="12.75" customHeight="1" x14ac:dyDescent="0.2">
      <c r="A23" s="221" t="s">
        <v>115</v>
      </c>
      <c r="B23" s="222"/>
      <c r="C23" s="223"/>
      <c r="D23" s="224"/>
      <c r="E23" s="237"/>
      <c r="F23" s="311" t="s">
        <v>142</v>
      </c>
      <c r="G23" s="547"/>
      <c r="H23" s="551"/>
      <c r="I23" s="229"/>
      <c r="J23" s="230"/>
      <c r="K23" s="229"/>
      <c r="L23" s="312"/>
    </row>
    <row r="24" spans="1:12" ht="12.75" customHeight="1" x14ac:dyDescent="0.2">
      <c r="A24" s="226" t="s">
        <v>215</v>
      </c>
      <c r="B24" s="227">
        <f>'5. Performance Plan TTG'!S34</f>
        <v>2471.8192857142858</v>
      </c>
      <c r="C24" s="227">
        <f>'5. Performance Plan TTG'!T34</f>
        <v>0</v>
      </c>
      <c r="D24" s="228">
        <f>'5. Performance Plan TTG'!U34</f>
        <v>0</v>
      </c>
      <c r="F24" s="244" t="s">
        <v>143</v>
      </c>
      <c r="G24" s="547">
        <f>'9. Action Plan &amp; Costs'!S115</f>
        <v>17489</v>
      </c>
      <c r="H24" s="551">
        <f>'9. Action Plan &amp; Costs'!W115</f>
        <v>1695520</v>
      </c>
      <c r="I24" s="229"/>
      <c r="J24" s="230"/>
      <c r="K24" s="229"/>
      <c r="L24" s="312"/>
    </row>
    <row r="25" spans="1:12" ht="12.75" customHeight="1" x14ac:dyDescent="0.2">
      <c r="A25" s="226" t="s">
        <v>218</v>
      </c>
      <c r="B25" s="462">
        <f>1-(B24/B28)</f>
        <v>0.78212180769935091</v>
      </c>
      <c r="C25" s="462">
        <f t="shared" ref="C25:D25" si="8">1-(C24/C28)</f>
        <v>1</v>
      </c>
      <c r="D25" s="463">
        <f t="shared" si="8"/>
        <v>1</v>
      </c>
      <c r="F25" s="318" t="s">
        <v>137</v>
      </c>
      <c r="G25" s="548">
        <f>SUM(G23:G24)</f>
        <v>17489</v>
      </c>
      <c r="H25" s="552">
        <f t="shared" ref="H25" si="9">SUM(H23:H24)</f>
        <v>1695520</v>
      </c>
      <c r="I25" s="235">
        <f t="shared" ref="I25" si="10">SUM(I23:I24)</f>
        <v>0</v>
      </c>
      <c r="J25" s="234">
        <f t="shared" ref="J25" si="11">SUM(J23:J24)</f>
        <v>0</v>
      </c>
      <c r="K25" s="235">
        <f t="shared" ref="K25" si="12">SUM(K23:K24)</f>
        <v>0</v>
      </c>
      <c r="L25" s="319">
        <f t="shared" ref="L25" si="13">SUM(L23:L24)</f>
        <v>0</v>
      </c>
    </row>
    <row r="26" spans="1:12" ht="12.75" customHeight="1" x14ac:dyDescent="0.2">
      <c r="A26" s="403" t="s">
        <v>189</v>
      </c>
      <c r="B26" s="404">
        <f>'5. Performance Plan TTG'!S35</f>
        <v>1231.1024430301784</v>
      </c>
      <c r="C26" s="404">
        <f>'5. Performance Plan TTG'!T35</f>
        <v>0</v>
      </c>
      <c r="D26" s="405" t="str">
        <f>'5. Performance Plan TTG'!U35</f>
        <v>-</v>
      </c>
      <c r="F26" s="320"/>
      <c r="G26" s="555"/>
      <c r="H26" s="553"/>
      <c r="I26" s="239"/>
      <c r="J26" s="239"/>
      <c r="K26" s="239"/>
      <c r="L26" s="321"/>
    </row>
    <row r="27" spans="1:12" ht="12.75" customHeight="1" x14ac:dyDescent="0.2">
      <c r="A27" s="226" t="s">
        <v>217</v>
      </c>
      <c r="B27" s="227">
        <f>'5. Performance Plan TTG'!S36</f>
        <v>1752.6542857142858</v>
      </c>
      <c r="C27" s="227">
        <f>'5. Performance Plan TTG'!T36</f>
        <v>0</v>
      </c>
      <c r="D27" s="228">
        <f>'5. Performance Plan TTG'!U36</f>
        <v>0</v>
      </c>
      <c r="F27" s="322" t="s">
        <v>167</v>
      </c>
      <c r="G27" s="556"/>
      <c r="H27" s="554"/>
      <c r="I27" s="243"/>
      <c r="J27" s="243"/>
      <c r="K27" s="243"/>
      <c r="L27" s="323"/>
    </row>
    <row r="28" spans="1:12" ht="12.75" customHeight="1" x14ac:dyDescent="0.2">
      <c r="A28" s="231" t="s">
        <v>154</v>
      </c>
      <c r="B28" s="232">
        <f>'5. Performance Plan TTG'!S32</f>
        <v>11344.959583212596</v>
      </c>
      <c r="C28" s="232">
        <f>'5. Performance Plan TTG'!T32</f>
        <v>11344.959583212596</v>
      </c>
      <c r="D28" s="233">
        <f>'5. Performance Plan TTG'!U32</f>
        <v>11344.959583212596</v>
      </c>
      <c r="F28" s="311" t="s">
        <v>142</v>
      </c>
      <c r="G28" s="547"/>
      <c r="H28" s="551"/>
      <c r="I28" s="229"/>
      <c r="J28" s="230"/>
      <c r="K28" s="229"/>
      <c r="L28" s="312"/>
    </row>
    <row r="29" spans="1:12" s="250" customFormat="1" ht="12.75" customHeight="1" x14ac:dyDescent="0.2">
      <c r="A29" s="236"/>
      <c r="B29" s="237"/>
      <c r="C29" s="237"/>
      <c r="D29" s="238"/>
      <c r="E29" s="249"/>
      <c r="F29" s="244" t="s">
        <v>143</v>
      </c>
      <c r="G29" s="547">
        <f>'9. Action Plan &amp; Costs'!S125</f>
        <v>6020</v>
      </c>
      <c r="H29" s="551">
        <f>'9. Action Plan &amp; Costs'!W125</f>
        <v>4424731.9539999999</v>
      </c>
      <c r="I29" s="229"/>
      <c r="J29" s="230"/>
      <c r="K29" s="229"/>
      <c r="L29" s="312"/>
    </row>
    <row r="30" spans="1:12" ht="12.75" customHeight="1" x14ac:dyDescent="0.2">
      <c r="A30" s="240" t="s">
        <v>16</v>
      </c>
      <c r="B30" s="241">
        <f>'5. Performance Plan TTG'!S22</f>
        <v>37365.080297498309</v>
      </c>
      <c r="C30" s="241">
        <f>'5. Performance Plan TTG'!T22</f>
        <v>0</v>
      </c>
      <c r="D30" s="242">
        <f>'5. Performance Plan TTG'!U22</f>
        <v>0</v>
      </c>
      <c r="E30" s="250"/>
      <c r="F30" s="318" t="s">
        <v>137</v>
      </c>
      <c r="G30" s="548">
        <f>SUM(G28:G29)</f>
        <v>6020</v>
      </c>
      <c r="H30" s="552">
        <f t="shared" ref="H30" si="14">SUM(H28:H29)</f>
        <v>4424731.9539999999</v>
      </c>
      <c r="I30" s="235">
        <f t="shared" ref="I30" si="15">SUM(I28:I29)</f>
        <v>0</v>
      </c>
      <c r="J30" s="234">
        <f t="shared" ref="J30" si="16">SUM(J28:J29)</f>
        <v>0</v>
      </c>
      <c r="K30" s="235">
        <f t="shared" ref="K30" si="17">SUM(K28:K29)</f>
        <v>0</v>
      </c>
      <c r="L30" s="319">
        <f t="shared" ref="L30" si="18">SUM(L28:L29)</f>
        <v>0</v>
      </c>
    </row>
    <row r="31" spans="1:12" ht="12.75" customHeight="1" x14ac:dyDescent="0.2">
      <c r="A31" s="244" t="s">
        <v>152</v>
      </c>
      <c r="B31" s="227">
        <f>'5. Performance Plan TTG'!S25</f>
        <v>33873.835000000006</v>
      </c>
      <c r="C31" s="227">
        <f>'5. Performance Plan TTG'!T25</f>
        <v>0</v>
      </c>
      <c r="D31" s="228">
        <f>'5. Performance Plan TTG'!U25</f>
        <v>0</v>
      </c>
      <c r="F31" s="320"/>
      <c r="G31" s="555"/>
      <c r="H31" s="239"/>
      <c r="I31" s="239"/>
      <c r="J31" s="239"/>
      <c r="K31" s="239"/>
      <c r="L31" s="321"/>
    </row>
    <row r="32" spans="1:12" ht="12.75" customHeight="1" thickBot="1" x14ac:dyDescent="0.25">
      <c r="A32" s="245" t="s">
        <v>155</v>
      </c>
      <c r="B32" s="246">
        <f>B30-B31</f>
        <v>3491.2452974983025</v>
      </c>
      <c r="C32" s="247">
        <f t="shared" ref="C32" si="19">C30-C31</f>
        <v>0</v>
      </c>
      <c r="D32" s="248">
        <f t="shared" ref="D32" si="20">D30-D31</f>
        <v>0</v>
      </c>
      <c r="F32" s="322" t="s">
        <v>168</v>
      </c>
      <c r="G32" s="556"/>
      <c r="H32" s="243"/>
      <c r="I32" s="243"/>
      <c r="J32" s="243"/>
      <c r="K32" s="243"/>
      <c r="L32" s="323"/>
    </row>
    <row r="33" spans="1:12" ht="12.75" customHeight="1" thickBot="1" x14ac:dyDescent="0.25">
      <c r="A33" s="225"/>
      <c r="B33" s="225"/>
      <c r="C33" s="225"/>
      <c r="D33" s="225"/>
      <c r="F33" s="311" t="s">
        <v>142</v>
      </c>
      <c r="G33" s="547"/>
      <c r="H33" s="230"/>
      <c r="I33" s="229"/>
      <c r="J33" s="230"/>
      <c r="K33" s="229"/>
      <c r="L33" s="312"/>
    </row>
    <row r="34" spans="1:12" ht="12.75" customHeight="1" x14ac:dyDescent="0.2">
      <c r="A34" s="221" t="s">
        <v>220</v>
      </c>
      <c r="B34" s="222"/>
      <c r="C34" s="223"/>
      <c r="D34" s="224"/>
      <c r="F34" s="244" t="s">
        <v>143</v>
      </c>
      <c r="G34" s="547">
        <f>'9. Action Plan &amp; Costs'!S143</f>
        <v>0</v>
      </c>
      <c r="H34" s="230">
        <f>'9. Action Plan &amp; Costs'!W143</f>
        <v>0</v>
      </c>
      <c r="I34" s="229"/>
      <c r="J34" s="230"/>
      <c r="K34" s="229"/>
      <c r="L34" s="312"/>
    </row>
    <row r="35" spans="1:12" ht="12.75" customHeight="1" thickBot="1" x14ac:dyDescent="0.25">
      <c r="A35" s="226" t="s">
        <v>233</v>
      </c>
      <c r="B35" s="227">
        <f>'6. Radiology'!S33</f>
        <v>259</v>
      </c>
      <c r="C35" s="227">
        <f>'6. Radiology'!T33</f>
        <v>0</v>
      </c>
      <c r="D35" s="228">
        <f>'6. Radiology'!U33</f>
        <v>0</v>
      </c>
      <c r="F35" s="313" t="s">
        <v>137</v>
      </c>
      <c r="G35" s="557">
        <f>SUM(G33:G34)</f>
        <v>0</v>
      </c>
      <c r="H35" s="314">
        <f t="shared" ref="H35" si="21">SUM(H33:H34)</f>
        <v>0</v>
      </c>
      <c r="I35" s="315">
        <f t="shared" ref="I35" si="22">SUM(I33:I34)</f>
        <v>0</v>
      </c>
      <c r="J35" s="314">
        <f t="shared" ref="J35" si="23">SUM(J33:J34)</f>
        <v>0</v>
      </c>
      <c r="K35" s="315">
        <f t="shared" ref="K35" si="24">SUM(K33:K34)</f>
        <v>0</v>
      </c>
      <c r="L35" s="316">
        <f t="shared" ref="L35" si="25">SUM(L33:L34)</f>
        <v>0</v>
      </c>
    </row>
    <row r="36" spans="1:12" ht="12.75" customHeight="1" thickBot="1" x14ac:dyDescent="0.25">
      <c r="A36" s="226" t="s">
        <v>156</v>
      </c>
      <c r="B36" s="227">
        <f>'6. Radiology'!S34</f>
        <v>0</v>
      </c>
      <c r="C36" s="227">
        <f>'6. Radiology'!T34</f>
        <v>0</v>
      </c>
      <c r="D36" s="228">
        <f>'6. Radiology'!U34</f>
        <v>0</v>
      </c>
    </row>
    <row r="37" spans="1:12" ht="12.75" customHeight="1" x14ac:dyDescent="0.2">
      <c r="A37" s="231" t="s">
        <v>154</v>
      </c>
      <c r="B37" s="232">
        <f>'6. Radiology'!S31</f>
        <v>7244</v>
      </c>
      <c r="C37" s="232">
        <f>'6. Radiology'!G31</f>
        <v>7466.5</v>
      </c>
      <c r="D37" s="233">
        <f>'6. Radiology'!H31</f>
        <v>7355.25</v>
      </c>
      <c r="F37" s="307" t="s">
        <v>176</v>
      </c>
      <c r="G37" s="308"/>
      <c r="H37" s="309"/>
      <c r="I37" s="309"/>
      <c r="J37" s="309"/>
      <c r="K37" s="309"/>
      <c r="L37" s="310"/>
    </row>
    <row r="38" spans="1:12" ht="12.75" customHeight="1" x14ac:dyDescent="0.2">
      <c r="A38" s="236"/>
      <c r="B38" s="237"/>
      <c r="C38" s="237"/>
      <c r="D38" s="238"/>
      <c r="F38" s="311" t="s">
        <v>177</v>
      </c>
      <c r="G38" s="547">
        <f t="shared" ref="G38:H38" si="26">SUM(G33,G28,G23,G18,G13)</f>
        <v>0</v>
      </c>
      <c r="H38" s="551">
        <f t="shared" si="26"/>
        <v>0</v>
      </c>
      <c r="I38" s="229">
        <f t="shared" ref="G38:L40" si="27">SUM(I33,I28,I23,I18,I13)</f>
        <v>0</v>
      </c>
      <c r="J38" s="230">
        <f t="shared" si="27"/>
        <v>0</v>
      </c>
      <c r="K38" s="229">
        <f t="shared" si="27"/>
        <v>0</v>
      </c>
      <c r="L38" s="312">
        <f t="shared" si="27"/>
        <v>0</v>
      </c>
    </row>
    <row r="39" spans="1:12" ht="12.75" customHeight="1" x14ac:dyDescent="0.2">
      <c r="A39" s="240" t="s">
        <v>16</v>
      </c>
      <c r="B39" s="241">
        <f>'6. Radiology'!S21</f>
        <v>48944</v>
      </c>
      <c r="C39" s="241">
        <f>'6. Radiology'!T21</f>
        <v>0</v>
      </c>
      <c r="D39" s="242">
        <f>'6. Radiology'!U21</f>
        <v>0</v>
      </c>
      <c r="F39" s="244" t="s">
        <v>163</v>
      </c>
      <c r="G39" s="547">
        <f t="shared" ref="G39:H39" si="28">SUM(G34,G29,G24,G19,G14)</f>
        <v>58876.714466285717</v>
      </c>
      <c r="H39" s="551">
        <f t="shared" si="28"/>
        <v>18892013.0736534</v>
      </c>
      <c r="I39" s="229">
        <f t="shared" si="27"/>
        <v>0</v>
      </c>
      <c r="J39" s="230">
        <f t="shared" si="27"/>
        <v>0</v>
      </c>
      <c r="K39" s="229">
        <f t="shared" si="27"/>
        <v>0</v>
      </c>
      <c r="L39" s="312">
        <f t="shared" si="27"/>
        <v>0</v>
      </c>
    </row>
    <row r="40" spans="1:12" ht="12.75" customHeight="1" thickBot="1" x14ac:dyDescent="0.25">
      <c r="A40" s="244" t="s">
        <v>152</v>
      </c>
      <c r="B40" s="227">
        <f>'6. Radiology'!S24</f>
        <v>31703</v>
      </c>
      <c r="C40" s="227">
        <f>'6. Radiology'!T24</f>
        <v>0</v>
      </c>
      <c r="D40" s="228">
        <f>'6. Radiology'!U24</f>
        <v>0</v>
      </c>
      <c r="F40" s="313" t="s">
        <v>176</v>
      </c>
      <c r="G40" s="548">
        <f t="shared" si="27"/>
        <v>58876.714466285717</v>
      </c>
      <c r="H40" s="552">
        <f t="shared" si="27"/>
        <v>18892013.0736534</v>
      </c>
      <c r="I40" s="315">
        <f t="shared" si="27"/>
        <v>0</v>
      </c>
      <c r="J40" s="314">
        <f t="shared" si="27"/>
        <v>0</v>
      </c>
      <c r="K40" s="315">
        <f t="shared" si="27"/>
        <v>0</v>
      </c>
      <c r="L40" s="316">
        <f t="shared" si="27"/>
        <v>0</v>
      </c>
    </row>
    <row r="41" spans="1:12" ht="12.75" customHeight="1" thickBot="1" x14ac:dyDescent="0.25">
      <c r="A41" s="245" t="s">
        <v>155</v>
      </c>
      <c r="B41" s="246">
        <f>B39-B40</f>
        <v>17241</v>
      </c>
      <c r="C41" s="247">
        <f t="shared" ref="C41" si="29">C39-C40</f>
        <v>0</v>
      </c>
      <c r="D41" s="248">
        <f t="shared" ref="D41" si="30">D39-D40</f>
        <v>0</v>
      </c>
    </row>
    <row r="42" spans="1:12" ht="12.75" customHeight="1" thickBot="1" x14ac:dyDescent="0.25">
      <c r="A42" s="225"/>
      <c r="B42" s="225"/>
      <c r="C42" s="225"/>
      <c r="D42" s="225"/>
    </row>
    <row r="43" spans="1:12" ht="12.75" customHeight="1" x14ac:dyDescent="0.2">
      <c r="A43" s="221" t="s">
        <v>221</v>
      </c>
      <c r="B43" s="222"/>
      <c r="C43" s="223"/>
      <c r="D43" s="224"/>
    </row>
    <row r="44" spans="1:12" ht="12.75" customHeight="1" x14ac:dyDescent="0.2">
      <c r="A44" s="226" t="s">
        <v>233</v>
      </c>
      <c r="B44" s="227">
        <f>'7. Endoscopy'!S33</f>
        <v>892.900000000001</v>
      </c>
      <c r="C44" s="227">
        <f>'7. Endoscopy'!T33</f>
        <v>0</v>
      </c>
      <c r="D44" s="228">
        <f>'7. Endoscopy'!U33</f>
        <v>0</v>
      </c>
    </row>
    <row r="45" spans="1:12" ht="12.75" customHeight="1" x14ac:dyDescent="0.2">
      <c r="A45" s="226" t="s">
        <v>156</v>
      </c>
      <c r="B45" s="227">
        <f>'7. Endoscopy'!S34</f>
        <v>779</v>
      </c>
      <c r="C45" s="227">
        <f>'7. Endoscopy'!T34</f>
        <v>0</v>
      </c>
      <c r="D45" s="228">
        <f>'7. Endoscopy'!U34</f>
        <v>0</v>
      </c>
    </row>
    <row r="46" spans="1:12" ht="12.75" customHeight="1" x14ac:dyDescent="0.2">
      <c r="A46" s="231" t="s">
        <v>154</v>
      </c>
      <c r="B46" s="232">
        <f>'7. Endoscopy'!S31</f>
        <v>1961.3999999999992</v>
      </c>
      <c r="C46" s="232">
        <f>'7. Endoscopy'!T31</f>
        <v>1961.3999999999992</v>
      </c>
      <c r="D46" s="233">
        <f>'7. Endoscopy'!U31</f>
        <v>1961.3999999999992</v>
      </c>
    </row>
    <row r="47" spans="1:12" x14ac:dyDescent="0.2">
      <c r="A47" s="236"/>
      <c r="B47" s="237"/>
      <c r="C47" s="237"/>
      <c r="D47" s="238"/>
    </row>
    <row r="48" spans="1:12" x14ac:dyDescent="0.2">
      <c r="A48" s="240" t="s">
        <v>16</v>
      </c>
      <c r="B48" s="241">
        <f>'7. Endoscopy'!S21</f>
        <v>20339</v>
      </c>
      <c r="C48" s="241">
        <f>'7. Endoscopy'!T21</f>
        <v>0</v>
      </c>
      <c r="D48" s="242">
        <f>'7. Endoscopy'!U21</f>
        <v>0</v>
      </c>
    </row>
    <row r="49" spans="1:4" x14ac:dyDescent="0.2">
      <c r="A49" s="244" t="s">
        <v>152</v>
      </c>
      <c r="B49" s="227">
        <f>'7. Endoscopy'!S24</f>
        <v>17265.599999999999</v>
      </c>
      <c r="C49" s="227">
        <f>'7. Endoscopy'!T24</f>
        <v>0</v>
      </c>
      <c r="D49" s="228">
        <f>'7. Endoscopy'!U24</f>
        <v>0</v>
      </c>
    </row>
    <row r="50" spans="1:4" ht="13.5" thickBot="1" x14ac:dyDescent="0.25">
      <c r="A50" s="245" t="s">
        <v>155</v>
      </c>
      <c r="B50" s="246">
        <f>B48-B49</f>
        <v>3073.4000000000015</v>
      </c>
      <c r="C50" s="247">
        <f t="shared" ref="C50:D50" si="31">C48-C49</f>
        <v>0</v>
      </c>
      <c r="D50" s="248">
        <f t="shared" si="31"/>
        <v>0</v>
      </c>
    </row>
    <row r="51" spans="1:4" ht="13.5" thickBot="1" x14ac:dyDescent="0.25"/>
    <row r="52" spans="1:4" x14ac:dyDescent="0.2">
      <c r="A52" s="221" t="s">
        <v>49</v>
      </c>
      <c r="B52" s="222"/>
      <c r="C52" s="223"/>
      <c r="D52" s="224"/>
    </row>
    <row r="53" spans="1:4" x14ac:dyDescent="0.2">
      <c r="A53" s="226" t="s">
        <v>157</v>
      </c>
      <c r="B53" s="227">
        <f>'8. Cancer'!S303</f>
        <v>0</v>
      </c>
      <c r="C53" s="227">
        <f>'8. Cancer'!T303</f>
        <v>0</v>
      </c>
      <c r="D53" s="228">
        <f>'8. Cancer'!U303</f>
        <v>0</v>
      </c>
    </row>
    <row r="54" spans="1:4" x14ac:dyDescent="0.2">
      <c r="A54" s="226" t="s">
        <v>158</v>
      </c>
      <c r="B54" s="227">
        <f>'8. Cancer'!S304</f>
        <v>0</v>
      </c>
      <c r="C54" s="227">
        <f>'8. Cancer'!T304</f>
        <v>0</v>
      </c>
      <c r="D54" s="228">
        <f>'8. Cancer'!U304</f>
        <v>0</v>
      </c>
    </row>
    <row r="55" spans="1:4" x14ac:dyDescent="0.2">
      <c r="A55" s="231" t="s">
        <v>154</v>
      </c>
      <c r="B55" s="232">
        <f>'8. Cancer'!S301</f>
        <v>0</v>
      </c>
      <c r="C55" s="232">
        <f>'8. Cancer'!T301</f>
        <v>0</v>
      </c>
      <c r="D55" s="233">
        <f>'8. Cancer'!U301</f>
        <v>0</v>
      </c>
    </row>
    <row r="56" spans="1:4" x14ac:dyDescent="0.2">
      <c r="A56" s="236"/>
      <c r="B56" s="237"/>
      <c r="C56" s="237"/>
      <c r="D56" s="238"/>
    </row>
    <row r="57" spans="1:4" x14ac:dyDescent="0.2">
      <c r="A57" s="240" t="s">
        <v>16</v>
      </c>
      <c r="B57" s="241">
        <f>'8. Cancer'!S291</f>
        <v>0</v>
      </c>
      <c r="C57" s="241">
        <f>'8. Cancer'!T291</f>
        <v>0</v>
      </c>
      <c r="D57" s="242">
        <f>'8. Cancer'!U291</f>
        <v>0</v>
      </c>
    </row>
    <row r="58" spans="1:4" x14ac:dyDescent="0.2">
      <c r="A58" s="244" t="s">
        <v>152</v>
      </c>
      <c r="B58" s="227">
        <f>'8. Cancer'!S296</f>
        <v>0</v>
      </c>
      <c r="C58" s="227">
        <f>'8. Cancer'!T296</f>
        <v>0</v>
      </c>
      <c r="D58" s="228">
        <f>'8. Cancer'!U296</f>
        <v>0</v>
      </c>
    </row>
    <row r="59" spans="1:4" ht="13.5" thickBot="1" x14ac:dyDescent="0.25">
      <c r="A59" s="245" t="s">
        <v>155</v>
      </c>
      <c r="B59" s="246">
        <f>B57-B58</f>
        <v>0</v>
      </c>
      <c r="C59" s="247">
        <f t="shared" ref="C59" si="32">C57-C58</f>
        <v>0</v>
      </c>
      <c r="D59" s="248">
        <f t="shared" ref="D59" si="33">D57-D58</f>
        <v>0</v>
      </c>
    </row>
  </sheetData>
  <mergeCells count="5">
    <mergeCell ref="G10:H10"/>
    <mergeCell ref="I10:J10"/>
    <mergeCell ref="K10:L10"/>
    <mergeCell ref="B5:C5"/>
    <mergeCell ref="B6:C6"/>
  </mergeCells>
  <pageMargins left="0.70866141732283472" right="0.70866141732283472" top="0.74803149606299213" bottom="0.74803149606299213" header="0.31496062992125984" footer="0.31496062992125984"/>
  <pageSetup paperSize="9" scale="70" orientation="landscape" r:id="rId1"/>
  <headerFooter>
    <oddFooter>&amp;L&amp;F &amp;A&amp;RPage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844"/>
  <sheetViews>
    <sheetView showGridLines="0" topLeftCell="C10" zoomScale="90" zoomScaleNormal="90" workbookViewId="0">
      <pane xSplit="3" ySplit="3" topLeftCell="M17" activePane="bottomRight" state="frozen"/>
      <selection activeCell="C10" sqref="C10"/>
      <selection pane="topRight" activeCell="F10" sqref="F10"/>
      <selection pane="bottomLeft" activeCell="C13" sqref="C13"/>
      <selection pane="bottomRight" activeCell="F34" sqref="F34:Q34"/>
    </sheetView>
  </sheetViews>
  <sheetFormatPr defaultColWidth="9.140625" defaultRowHeight="12.75" x14ac:dyDescent="0.2"/>
  <cols>
    <col min="1" max="1" width="9.140625" style="11" hidden="1" customWidth="1"/>
    <col min="2" max="2" width="16.28515625" style="11" hidden="1" customWidth="1"/>
    <col min="3" max="3" width="21.28515625" style="112" customWidth="1"/>
    <col min="4" max="4" width="11.28515625" style="53" customWidth="1"/>
    <col min="5" max="5" width="79.5703125" style="11" bestFit="1" customWidth="1"/>
    <col min="6" max="17" width="9.28515625" style="12" customWidth="1"/>
    <col min="18" max="18" width="1.7109375" style="198" customWidth="1"/>
    <col min="19" max="21" width="10.42578125" style="12" customWidth="1"/>
    <col min="22" max="16384" width="9.140625" style="11"/>
  </cols>
  <sheetData>
    <row r="1" spans="1:21" ht="12.75" customHeight="1" x14ac:dyDescent="0.2">
      <c r="C1" s="388" t="s">
        <v>7</v>
      </c>
      <c r="D1" s="11"/>
      <c r="E1" s="12"/>
      <c r="F1" s="566" t="s">
        <v>160</v>
      </c>
      <c r="G1" s="566"/>
      <c r="H1" s="566"/>
      <c r="I1" s="566"/>
      <c r="J1" s="566"/>
      <c r="K1" s="566"/>
      <c r="L1" s="566"/>
      <c r="M1" s="566"/>
      <c r="N1" s="566"/>
      <c r="O1" s="210"/>
      <c r="P1" s="210"/>
      <c r="U1" s="11"/>
    </row>
    <row r="2" spans="1:21" x14ac:dyDescent="0.2">
      <c r="D2" s="11"/>
      <c r="E2" s="12"/>
      <c r="F2" s="566" t="s">
        <v>203</v>
      </c>
      <c r="G2" s="566"/>
      <c r="H2" s="566"/>
      <c r="I2" s="566"/>
      <c r="J2" s="566"/>
      <c r="K2" s="566"/>
      <c r="L2" s="566"/>
      <c r="M2" s="566"/>
      <c r="N2" s="566"/>
      <c r="U2" s="11"/>
    </row>
    <row r="3" spans="1:21" x14ac:dyDescent="0.2">
      <c r="C3" s="388" t="s">
        <v>11</v>
      </c>
      <c r="D3" s="11"/>
      <c r="E3" s="12"/>
      <c r="U3" s="11"/>
    </row>
    <row r="4" spans="1:21" x14ac:dyDescent="0.2">
      <c r="E4" s="12"/>
    </row>
    <row r="5" spans="1:21" ht="15" customHeight="1" x14ac:dyDescent="0.2">
      <c r="C5" s="567" t="s">
        <v>23</v>
      </c>
      <c r="D5" s="568"/>
      <c r="E5" s="406" t="s">
        <v>254</v>
      </c>
    </row>
    <row r="6" spans="1:21" ht="15" customHeight="1" x14ac:dyDescent="0.2">
      <c r="C6" s="567" t="s">
        <v>18</v>
      </c>
      <c r="D6" s="568"/>
      <c r="E6" s="406" t="s">
        <v>18</v>
      </c>
    </row>
    <row r="7" spans="1:21" ht="13.5" thickBot="1" x14ac:dyDescent="0.25"/>
    <row r="8" spans="1:21" ht="16.5" thickBot="1" x14ac:dyDescent="0.3">
      <c r="C8" s="451" t="s">
        <v>248</v>
      </c>
      <c r="D8" s="452"/>
      <c r="E8" s="453"/>
    </row>
    <row r="9" spans="1:21" ht="13.5" thickBot="1" x14ac:dyDescent="0.25">
      <c r="F9" s="133">
        <v>12</v>
      </c>
      <c r="G9" s="133">
        <v>15</v>
      </c>
      <c r="H9" s="133">
        <v>18</v>
      </c>
      <c r="I9" s="133">
        <v>21</v>
      </c>
      <c r="J9" s="133">
        <v>24</v>
      </c>
      <c r="K9" s="133">
        <v>27</v>
      </c>
      <c r="L9" s="133">
        <v>30</v>
      </c>
      <c r="M9" s="133">
        <v>33</v>
      </c>
      <c r="N9" s="133">
        <v>36</v>
      </c>
      <c r="O9" s="133">
        <v>39</v>
      </c>
      <c r="P9" s="133">
        <v>42</v>
      </c>
      <c r="Q9" s="133">
        <v>45</v>
      </c>
    </row>
    <row r="10" spans="1:21" s="14" customFormat="1" x14ac:dyDescent="0.2">
      <c r="C10" s="389"/>
      <c r="D10" s="90"/>
      <c r="E10" s="91"/>
      <c r="F10" s="569" t="s">
        <v>4</v>
      </c>
      <c r="G10" s="570"/>
      <c r="H10" s="570"/>
      <c r="I10" s="571"/>
      <c r="J10" s="572" t="s">
        <v>5</v>
      </c>
      <c r="K10" s="570"/>
      <c r="L10" s="570"/>
      <c r="M10" s="573"/>
      <c r="N10" s="569" t="s">
        <v>6</v>
      </c>
      <c r="O10" s="570"/>
      <c r="P10" s="570"/>
      <c r="Q10" s="571"/>
      <c r="R10" s="199"/>
      <c r="S10" s="93" t="s">
        <v>4</v>
      </c>
      <c r="T10" s="94" t="s">
        <v>5</v>
      </c>
      <c r="U10" s="95" t="s">
        <v>6</v>
      </c>
    </row>
    <row r="11" spans="1:21" s="14" customFormat="1" x14ac:dyDescent="0.2">
      <c r="C11" s="390"/>
      <c r="D11" s="15"/>
      <c r="E11" s="16"/>
      <c r="F11" s="17" t="s">
        <v>0</v>
      </c>
      <c r="G11" s="18" t="s">
        <v>1</v>
      </c>
      <c r="H11" s="18" t="s">
        <v>2</v>
      </c>
      <c r="I11" s="19" t="s">
        <v>3</v>
      </c>
      <c r="J11" s="350" t="s">
        <v>0</v>
      </c>
      <c r="K11" s="18" t="s">
        <v>1</v>
      </c>
      <c r="L11" s="18" t="s">
        <v>2</v>
      </c>
      <c r="M11" s="369" t="s">
        <v>3</v>
      </c>
      <c r="N11" s="17" t="s">
        <v>0</v>
      </c>
      <c r="O11" s="18" t="s">
        <v>1</v>
      </c>
      <c r="P11" s="18" t="s">
        <v>2</v>
      </c>
      <c r="Q11" s="19" t="s">
        <v>3</v>
      </c>
      <c r="R11" s="200"/>
      <c r="S11" s="17"/>
      <c r="T11" s="18"/>
      <c r="U11" s="96"/>
    </row>
    <row r="12" spans="1:21" s="142" customFormat="1" ht="26.25" thickBot="1" x14ac:dyDescent="0.25">
      <c r="A12" s="142" t="s">
        <v>95</v>
      </c>
      <c r="B12" s="142" t="s">
        <v>96</v>
      </c>
      <c r="C12" s="391" t="s">
        <v>20</v>
      </c>
      <c r="D12" s="143" t="s">
        <v>10</v>
      </c>
      <c r="E12" s="144"/>
      <c r="F12" s="145" t="s">
        <v>97</v>
      </c>
      <c r="G12" s="146" t="s">
        <v>98</v>
      </c>
      <c r="H12" s="146" t="s">
        <v>99</v>
      </c>
      <c r="I12" s="147" t="s">
        <v>100</v>
      </c>
      <c r="J12" s="351" t="s">
        <v>101</v>
      </c>
      <c r="K12" s="146" t="s">
        <v>102</v>
      </c>
      <c r="L12" s="146" t="s">
        <v>103</v>
      </c>
      <c r="M12" s="370" t="s">
        <v>104</v>
      </c>
      <c r="N12" s="145" t="s">
        <v>105</v>
      </c>
      <c r="O12" s="146" t="s">
        <v>106</v>
      </c>
      <c r="P12" s="146" t="s">
        <v>107</v>
      </c>
      <c r="Q12" s="147" t="s">
        <v>108</v>
      </c>
      <c r="R12" s="201"/>
      <c r="S12" s="145" t="s">
        <v>4</v>
      </c>
      <c r="T12" s="146" t="s">
        <v>5</v>
      </c>
      <c r="U12" s="149" t="s">
        <v>6</v>
      </c>
    </row>
    <row r="13" spans="1:21" ht="18.75" thickBot="1" x14ac:dyDescent="0.3">
      <c r="A13" s="11" t="str">
        <f t="shared" ref="A13:A76" si="0">$E$5</f>
        <v>Lothian</v>
      </c>
      <c r="B13" s="11" t="str">
        <f t="shared" ref="B13:B76" si="1">CONCATENATE(C13,D13)</f>
        <v>All SpecialtiesAll Specialties</v>
      </c>
      <c r="C13" s="392" t="str">
        <f>D13</f>
        <v>All Specialties</v>
      </c>
      <c r="D13" s="68" t="s">
        <v>55</v>
      </c>
      <c r="E13" s="80"/>
      <c r="F13" s="362"/>
      <c r="G13" s="81"/>
      <c r="H13" s="81"/>
      <c r="I13" s="363"/>
      <c r="J13" s="81"/>
      <c r="K13" s="81"/>
      <c r="L13" s="81"/>
      <c r="M13" s="81"/>
      <c r="N13" s="382"/>
      <c r="O13" s="69"/>
      <c r="P13" s="69"/>
      <c r="Q13" s="383"/>
      <c r="R13" s="69"/>
      <c r="S13" s="382"/>
      <c r="T13" s="69"/>
      <c r="U13" s="82"/>
    </row>
    <row r="14" spans="1:21" x14ac:dyDescent="0.2">
      <c r="A14" s="11" t="str">
        <f t="shared" si="0"/>
        <v>Lothian</v>
      </c>
      <c r="B14" s="11" t="str">
        <f t="shared" si="1"/>
        <v>All Specialties1</v>
      </c>
      <c r="C14" s="393" t="str">
        <f t="shared" ref="C14:C38" si="2">C13</f>
        <v>All Specialties</v>
      </c>
      <c r="D14" s="84">
        <v>1</v>
      </c>
      <c r="E14" s="21" t="s">
        <v>52</v>
      </c>
      <c r="F14" s="62">
        <f>SUM(F40,F66,F92,F118,F144,F170,F196,F222,F248,F274,F300,F326,F352,F378,F404,F430,F456,F482,F508,F534,F560)</f>
        <v>24669</v>
      </c>
      <c r="G14" s="20"/>
      <c r="H14" s="20"/>
      <c r="I14" s="117"/>
      <c r="J14" s="13"/>
      <c r="K14" s="13"/>
      <c r="L14" s="13"/>
      <c r="M14" s="13"/>
      <c r="N14" s="125"/>
      <c r="O14" s="13"/>
      <c r="P14" s="13"/>
      <c r="Q14" s="126"/>
      <c r="R14" s="200"/>
      <c r="S14" s="116"/>
      <c r="T14" s="20"/>
      <c r="U14" s="118"/>
    </row>
    <row r="15" spans="1:21" x14ac:dyDescent="0.2">
      <c r="A15" s="11" t="str">
        <f t="shared" si="0"/>
        <v>Lothian</v>
      </c>
      <c r="B15" s="11" t="str">
        <f t="shared" si="1"/>
        <v>All Specialties2</v>
      </c>
      <c r="C15" s="393" t="str">
        <f t="shared" si="2"/>
        <v>All Specialties</v>
      </c>
      <c r="D15" s="84">
        <v>2</v>
      </c>
      <c r="E15" s="21" t="s">
        <v>93</v>
      </c>
      <c r="F15" s="62">
        <f>SUM(F41,F67,F93,F119,F145,F171,F197,F223,F249,F275,F301,F327,F353,F379,F405,F431,F457,F483,F509,F535,F561)</f>
        <v>9841</v>
      </c>
      <c r="G15" s="20"/>
      <c r="H15" s="20"/>
      <c r="I15" s="117"/>
      <c r="J15" s="20"/>
      <c r="K15" s="20"/>
      <c r="L15" s="20"/>
      <c r="M15" s="20"/>
      <c r="N15" s="116"/>
      <c r="O15" s="20"/>
      <c r="P15" s="20"/>
      <c r="Q15" s="117"/>
      <c r="R15" s="200"/>
      <c r="S15" s="116"/>
      <c r="T15" s="20"/>
      <c r="U15" s="118"/>
    </row>
    <row r="16" spans="1:21" x14ac:dyDescent="0.2">
      <c r="A16" s="11" t="str">
        <f t="shared" si="0"/>
        <v>Lothian</v>
      </c>
      <c r="B16" s="11" t="str">
        <f t="shared" si="1"/>
        <v>All Specialties3</v>
      </c>
      <c r="C16" s="393" t="str">
        <f t="shared" si="2"/>
        <v>All Specialties</v>
      </c>
      <c r="D16" s="84">
        <v>3</v>
      </c>
      <c r="E16" s="21" t="s">
        <v>94</v>
      </c>
      <c r="F16" s="62">
        <f>SUM(F42,F68,F94,F120,F146,F172,F198,F224,F250,F276,F302,F328,F354,F380,F406,F432,F458,F484,F510,F536,F562)</f>
        <v>69400</v>
      </c>
      <c r="G16" s="20"/>
      <c r="H16" s="20"/>
      <c r="I16" s="117"/>
      <c r="J16" s="20"/>
      <c r="K16" s="20"/>
      <c r="L16" s="20"/>
      <c r="M16" s="20"/>
      <c r="N16" s="116"/>
      <c r="O16" s="20"/>
      <c r="P16" s="20"/>
      <c r="Q16" s="117"/>
      <c r="R16" s="200"/>
      <c r="S16" s="116"/>
      <c r="T16" s="20"/>
      <c r="U16" s="118"/>
    </row>
    <row r="17" spans="1:21" x14ac:dyDescent="0.2">
      <c r="A17" s="11" t="str">
        <f t="shared" si="0"/>
        <v>Lothian</v>
      </c>
      <c r="B17" s="11" t="str">
        <f t="shared" si="1"/>
        <v xml:space="preserve">All Specialties </v>
      </c>
      <c r="C17" s="393" t="str">
        <f t="shared" si="2"/>
        <v>All Specialties</v>
      </c>
      <c r="D17" s="88" t="s">
        <v>79</v>
      </c>
      <c r="E17" s="34"/>
      <c r="F17" s="116"/>
      <c r="G17" s="20"/>
      <c r="H17" s="20"/>
      <c r="I17" s="117"/>
      <c r="J17" s="52"/>
      <c r="K17" s="52"/>
      <c r="L17" s="52"/>
      <c r="M17" s="52"/>
      <c r="N17" s="127"/>
      <c r="O17" s="52"/>
      <c r="P17" s="52"/>
      <c r="Q17" s="128"/>
      <c r="R17" s="200"/>
      <c r="S17" s="116"/>
      <c r="T17" s="20"/>
      <c r="U17" s="118"/>
    </row>
    <row r="18" spans="1:21" s="14" customFormat="1" x14ac:dyDescent="0.2">
      <c r="A18" s="11" t="str">
        <f t="shared" si="0"/>
        <v>Lothian</v>
      </c>
      <c r="B18" s="11" t="str">
        <f t="shared" si="1"/>
        <v xml:space="preserve">All Specialties </v>
      </c>
      <c r="C18" s="393" t="str">
        <f t="shared" si="2"/>
        <v>All Specialties</v>
      </c>
      <c r="D18" s="84" t="s">
        <v>79</v>
      </c>
      <c r="E18" s="21" t="s">
        <v>33</v>
      </c>
      <c r="F18" s="23"/>
      <c r="G18" s="24"/>
      <c r="H18" s="24"/>
      <c r="I18" s="25"/>
      <c r="J18" s="24"/>
      <c r="K18" s="24"/>
      <c r="L18" s="24"/>
      <c r="M18" s="24"/>
      <c r="N18" s="23"/>
      <c r="O18" s="24"/>
      <c r="P18" s="24"/>
      <c r="Q18" s="25"/>
      <c r="R18" s="200"/>
      <c r="S18" s="23"/>
      <c r="T18" s="24"/>
      <c r="U18" s="104"/>
    </row>
    <row r="19" spans="1:21" x14ac:dyDescent="0.2">
      <c r="A19" s="11" t="str">
        <f t="shared" si="0"/>
        <v>Lothian</v>
      </c>
      <c r="B19" s="11" t="str">
        <f t="shared" si="1"/>
        <v>All Specialties4</v>
      </c>
      <c r="C19" s="393" t="str">
        <f t="shared" si="2"/>
        <v>All Specialties</v>
      </c>
      <c r="D19" s="151">
        <v>4</v>
      </c>
      <c r="E19" s="195" t="s">
        <v>14</v>
      </c>
      <c r="F19" s="153">
        <f t="shared" ref="F19:I20" si="3">SUM(F45,F71,F97,F123,F149,F175,F201,F227,F253,F279,F305,F331,F357,F383,F409,F435,F461,F487,F513,F539,F565)</f>
        <v>50325.789504</v>
      </c>
      <c r="G19" s="154">
        <f t="shared" si="3"/>
        <v>50217.528303999999</v>
      </c>
      <c r="H19" s="154">
        <f t="shared" si="3"/>
        <v>48804.777104000001</v>
      </c>
      <c r="I19" s="155">
        <f t="shared" si="3"/>
        <v>47522.065104000001</v>
      </c>
      <c r="J19" s="535">
        <f t="shared" ref="J19:M19" si="4">SUM(J45,J71,J97,J123,J149,J175,J201,J227,J253,J279,J305,J331,J357,J383,J409,J435,J461,J487,J513,J539,J565)</f>
        <v>0</v>
      </c>
      <c r="K19" s="536">
        <f t="shared" si="4"/>
        <v>0</v>
      </c>
      <c r="L19" s="536">
        <f t="shared" si="4"/>
        <v>0</v>
      </c>
      <c r="M19" s="537">
        <f t="shared" si="4"/>
        <v>0</v>
      </c>
      <c r="N19" s="535">
        <f t="shared" ref="N19:Q19" si="5">SUM(N45,N71,N97,N123,N149,N175,N201,N227,N253,N279,N305,N331,N357,N383,N409,N435,N461,N487,N513,N539,N565)</f>
        <v>0</v>
      </c>
      <c r="O19" s="536">
        <f t="shared" si="5"/>
        <v>0</v>
      </c>
      <c r="P19" s="536">
        <f t="shared" si="5"/>
        <v>0</v>
      </c>
      <c r="Q19" s="537">
        <f t="shared" si="5"/>
        <v>0</v>
      </c>
      <c r="R19" s="202"/>
      <c r="S19" s="179">
        <f>SUM(F19:I19)</f>
        <v>196870.16001600001</v>
      </c>
      <c r="T19" s="180">
        <f>SUM(J19:M19)</f>
        <v>0</v>
      </c>
      <c r="U19" s="181">
        <f>SUM(N19:Q19)</f>
        <v>0</v>
      </c>
    </row>
    <row r="20" spans="1:21" x14ac:dyDescent="0.2">
      <c r="A20" s="11" t="str">
        <f t="shared" si="0"/>
        <v>Lothian</v>
      </c>
      <c r="B20" s="11" t="str">
        <f t="shared" si="1"/>
        <v>All Specialties5</v>
      </c>
      <c r="C20" s="393" t="str">
        <f t="shared" si="2"/>
        <v>All Specialties</v>
      </c>
      <c r="D20" s="182">
        <v>5</v>
      </c>
      <c r="E20" s="196" t="s">
        <v>13</v>
      </c>
      <c r="F20" s="153">
        <f t="shared" si="3"/>
        <v>9929.76</v>
      </c>
      <c r="G20" s="154">
        <f t="shared" si="3"/>
        <v>10437.119999999999</v>
      </c>
      <c r="H20" s="154">
        <f t="shared" si="3"/>
        <v>10782.220000000001</v>
      </c>
      <c r="I20" s="155">
        <f t="shared" si="3"/>
        <v>10041.619999999999</v>
      </c>
      <c r="J20" s="535">
        <f t="shared" ref="J20:M20" si="6">SUM(J46,J72,J98,J124,J150,J176,J202,J228,J254,J280,J306,J332,J358,J384,J410,J436,J462,J488,J514,J540,J566)</f>
        <v>0</v>
      </c>
      <c r="K20" s="536">
        <f t="shared" si="6"/>
        <v>0</v>
      </c>
      <c r="L20" s="536">
        <f t="shared" si="6"/>
        <v>0</v>
      </c>
      <c r="M20" s="537">
        <f t="shared" si="6"/>
        <v>0</v>
      </c>
      <c r="N20" s="535">
        <f t="shared" ref="N20:Q20" si="7">SUM(N46,N72,N98,N124,N150,N176,N202,N228,N254,N280,N306,N332,N358,N384,N410,N436,N462,N488,N514,N540,N566)</f>
        <v>0</v>
      </c>
      <c r="O20" s="536">
        <f t="shared" si="7"/>
        <v>0</v>
      </c>
      <c r="P20" s="536">
        <f t="shared" si="7"/>
        <v>0</v>
      </c>
      <c r="Q20" s="537">
        <f t="shared" si="7"/>
        <v>0</v>
      </c>
      <c r="R20" s="202"/>
      <c r="S20" s="163">
        <f>SUM(F20:I20)</f>
        <v>41190.720000000001</v>
      </c>
      <c r="T20" s="164">
        <f>SUM(J20:M20)</f>
        <v>0</v>
      </c>
      <c r="U20" s="165">
        <f>SUM(N20:Q20)</f>
        <v>0</v>
      </c>
    </row>
    <row r="21" spans="1:21" s="14" customFormat="1" x14ac:dyDescent="0.2">
      <c r="A21" s="11" t="str">
        <f t="shared" si="0"/>
        <v>Lothian</v>
      </c>
      <c r="B21" s="11" t="str">
        <f t="shared" si="1"/>
        <v>All Specialties6</v>
      </c>
      <c r="C21" s="393" t="str">
        <f t="shared" si="2"/>
        <v>All Specialties</v>
      </c>
      <c r="D21" s="84">
        <v>6</v>
      </c>
      <c r="E21" s="21" t="s">
        <v>16</v>
      </c>
      <c r="F21" s="62">
        <f>F19-F20</f>
        <v>40396.029503999998</v>
      </c>
      <c r="G21" s="63">
        <f>G19-G20</f>
        <v>39780.408303999997</v>
      </c>
      <c r="H21" s="63">
        <f>H19-H20</f>
        <v>38022.557104</v>
      </c>
      <c r="I21" s="64">
        <f>I19-I20</f>
        <v>37480.445103999999</v>
      </c>
      <c r="J21" s="538">
        <f t="shared" ref="J21:M21" si="8">J19-J20</f>
        <v>0</v>
      </c>
      <c r="K21" s="539">
        <f t="shared" si="8"/>
        <v>0</v>
      </c>
      <c r="L21" s="539">
        <f t="shared" si="8"/>
        <v>0</v>
      </c>
      <c r="M21" s="540">
        <f t="shared" si="8"/>
        <v>0</v>
      </c>
      <c r="N21" s="538">
        <f t="shared" ref="N21" si="9">N19-N20</f>
        <v>0</v>
      </c>
      <c r="O21" s="539">
        <f t="shared" ref="O21" si="10">O19-O20</f>
        <v>0</v>
      </c>
      <c r="P21" s="539">
        <f t="shared" ref="P21" si="11">P19-P20</f>
        <v>0</v>
      </c>
      <c r="Q21" s="540">
        <f t="shared" ref="Q21" si="12">Q19-Q20</f>
        <v>0</v>
      </c>
      <c r="R21" s="202"/>
      <c r="S21" s="386">
        <f>S19-S20</f>
        <v>155679.44001600001</v>
      </c>
      <c r="T21" s="342">
        <f>T19-T20</f>
        <v>0</v>
      </c>
      <c r="U21" s="387">
        <f>U19-U20</f>
        <v>0</v>
      </c>
    </row>
    <row r="22" spans="1:21" s="42" customFormat="1" x14ac:dyDescent="0.2">
      <c r="A22" s="11" t="str">
        <f t="shared" si="0"/>
        <v>Lothian</v>
      </c>
      <c r="B22" s="11" t="str">
        <f t="shared" si="1"/>
        <v xml:space="preserve">All Specialties </v>
      </c>
      <c r="C22" s="393" t="str">
        <f t="shared" si="2"/>
        <v>All Specialties</v>
      </c>
      <c r="D22" s="88" t="s">
        <v>79</v>
      </c>
      <c r="E22" s="34"/>
      <c r="F22" s="74"/>
      <c r="G22" s="75"/>
      <c r="H22" s="75"/>
      <c r="I22" s="76"/>
      <c r="J22" s="541"/>
      <c r="K22" s="542"/>
      <c r="L22" s="542"/>
      <c r="M22" s="543"/>
      <c r="N22" s="541"/>
      <c r="O22" s="542"/>
      <c r="P22" s="542"/>
      <c r="Q22" s="543"/>
      <c r="R22" s="202"/>
      <c r="S22" s="77"/>
      <c r="T22" s="56"/>
      <c r="U22" s="101"/>
    </row>
    <row r="23" spans="1:21" s="14" customFormat="1" x14ac:dyDescent="0.2">
      <c r="A23" s="11" t="str">
        <f t="shared" si="0"/>
        <v>Lothian</v>
      </c>
      <c r="B23" s="11" t="str">
        <f t="shared" si="1"/>
        <v xml:space="preserve">All Specialties </v>
      </c>
      <c r="C23" s="393" t="str">
        <f t="shared" si="2"/>
        <v>All Specialties</v>
      </c>
      <c r="D23" s="84" t="s">
        <v>79</v>
      </c>
      <c r="E23" s="21" t="s">
        <v>29</v>
      </c>
      <c r="F23" s="71"/>
      <c r="G23" s="72"/>
      <c r="H23" s="72"/>
      <c r="I23" s="73"/>
      <c r="J23" s="71"/>
      <c r="K23" s="72"/>
      <c r="L23" s="72"/>
      <c r="M23" s="73"/>
      <c r="N23" s="71"/>
      <c r="O23" s="72"/>
      <c r="P23" s="72"/>
      <c r="Q23" s="73"/>
      <c r="R23" s="202"/>
      <c r="S23" s="71"/>
      <c r="T23" s="72"/>
      <c r="U23" s="97"/>
    </row>
    <row r="24" spans="1:21" s="42" customFormat="1" x14ac:dyDescent="0.2">
      <c r="A24" s="11" t="str">
        <f t="shared" si="0"/>
        <v>Lothian</v>
      </c>
      <c r="B24" s="11" t="str">
        <f t="shared" si="1"/>
        <v>All Specialties7</v>
      </c>
      <c r="C24" s="393" t="str">
        <f t="shared" si="2"/>
        <v>All Specialties</v>
      </c>
      <c r="D24" s="151">
        <v>7</v>
      </c>
      <c r="E24" s="195" t="s">
        <v>46</v>
      </c>
      <c r="F24" s="153">
        <f t="shared" ref="F24:I25" si="13">SUM(F50,F76,F102,F128,F154,F180,F206,F232,F258,F284,F310,F336,F362,F388,F414,F440,F466,F492,F518,F544,F570)</f>
        <v>31534.614625000002</v>
      </c>
      <c r="G24" s="154">
        <f t="shared" si="13"/>
        <v>33172.164750000004</v>
      </c>
      <c r="H24" s="154">
        <f t="shared" si="13"/>
        <v>33561.894625000001</v>
      </c>
      <c r="I24" s="155">
        <f t="shared" si="13"/>
        <v>33681.494624999999</v>
      </c>
      <c r="J24" s="535">
        <f t="shared" ref="J24:M24" si="14">SUM(J50,J76,J102,J128,J154,J180,J206,J232,J258,J284,J310,J336,J362,J388,J414,J440,J466,J492,J518,J544,J570)</f>
        <v>0</v>
      </c>
      <c r="K24" s="536">
        <f t="shared" si="14"/>
        <v>0</v>
      </c>
      <c r="L24" s="536">
        <f t="shared" si="14"/>
        <v>0</v>
      </c>
      <c r="M24" s="537">
        <f t="shared" si="14"/>
        <v>0</v>
      </c>
      <c r="N24" s="535">
        <f t="shared" ref="N24:Q24" si="15">SUM(N50,N76,N102,N128,N154,N180,N206,N232,N258,N284,N310,N336,N362,N388,N414,N440,N466,N492,N518,N544,N570)</f>
        <v>0</v>
      </c>
      <c r="O24" s="536">
        <f t="shared" si="15"/>
        <v>0</v>
      </c>
      <c r="P24" s="536">
        <f t="shared" si="15"/>
        <v>0</v>
      </c>
      <c r="Q24" s="537">
        <f t="shared" si="15"/>
        <v>0</v>
      </c>
      <c r="R24" s="203"/>
      <c r="S24" s="153">
        <f>SUM(F24:I24)</f>
        <v>131950.16862499999</v>
      </c>
      <c r="T24" s="154">
        <f>SUM(J24:M24)</f>
        <v>0</v>
      </c>
      <c r="U24" s="157">
        <f>SUM(N24:Q24)</f>
        <v>0</v>
      </c>
    </row>
    <row r="25" spans="1:21" s="42" customFormat="1" x14ac:dyDescent="0.2">
      <c r="A25" s="11" t="str">
        <f t="shared" si="0"/>
        <v>Lothian</v>
      </c>
      <c r="B25" s="11" t="str">
        <f t="shared" si="1"/>
        <v>All Specialties8</v>
      </c>
      <c r="C25" s="393" t="str">
        <f t="shared" si="2"/>
        <v>All Specialties</v>
      </c>
      <c r="D25" s="151">
        <v>8</v>
      </c>
      <c r="E25" s="196" t="s">
        <v>53</v>
      </c>
      <c r="F25" s="153">
        <f t="shared" si="13"/>
        <v>8011.71</v>
      </c>
      <c r="G25" s="154">
        <f t="shared" si="13"/>
        <v>7862.046784000001</v>
      </c>
      <c r="H25" s="154">
        <f t="shared" si="13"/>
        <v>9258.8642026666676</v>
      </c>
      <c r="I25" s="155">
        <f t="shared" si="13"/>
        <v>9226.807765333333</v>
      </c>
      <c r="J25" s="535">
        <f t="shared" ref="J25:M25" si="16">SUM(J51,J77,J103,J129,J155,J181,J207,J233,J259,J285,J311,J337,J363,J389,J415,J441,J467,J493,J519,J545,J571)</f>
        <v>0</v>
      </c>
      <c r="K25" s="536">
        <f t="shared" si="16"/>
        <v>0</v>
      </c>
      <c r="L25" s="536">
        <f t="shared" si="16"/>
        <v>0</v>
      </c>
      <c r="M25" s="537">
        <f t="shared" si="16"/>
        <v>0</v>
      </c>
      <c r="N25" s="535">
        <f t="shared" ref="N25:Q25" si="17">SUM(N51,N77,N103,N129,N155,N181,N207,N233,N259,N285,N311,N337,N363,N389,N415,N441,N467,N493,N519,N545,N571)</f>
        <v>0</v>
      </c>
      <c r="O25" s="536">
        <f t="shared" si="17"/>
        <v>0</v>
      </c>
      <c r="P25" s="536">
        <f t="shared" si="17"/>
        <v>0</v>
      </c>
      <c r="Q25" s="537">
        <f t="shared" si="17"/>
        <v>0</v>
      </c>
      <c r="R25" s="203"/>
      <c r="S25" s="159">
        <f>SUM(F25:I25)</f>
        <v>34359.428752</v>
      </c>
      <c r="T25" s="160">
        <f>SUM(J25:M25)</f>
        <v>0</v>
      </c>
      <c r="U25" s="162">
        <f>SUM(N25:Q25)</f>
        <v>0</v>
      </c>
    </row>
    <row r="26" spans="1:21" s="42" customFormat="1" x14ac:dyDescent="0.2">
      <c r="A26" s="11" t="str">
        <f t="shared" si="0"/>
        <v>Lothian</v>
      </c>
      <c r="B26" s="11" t="str">
        <f t="shared" si="1"/>
        <v>All Specialties9</v>
      </c>
      <c r="C26" s="393" t="str">
        <f t="shared" si="2"/>
        <v>All Specialties</v>
      </c>
      <c r="D26" s="84">
        <v>9</v>
      </c>
      <c r="E26" s="21" t="s">
        <v>32</v>
      </c>
      <c r="F26" s="62">
        <f>SUM(F24:F25)</f>
        <v>39546.324625000001</v>
      </c>
      <c r="G26" s="63">
        <f>SUM(G24:G25)</f>
        <v>41034.211534000002</v>
      </c>
      <c r="H26" s="63">
        <f>SUM(H24:H25)</f>
        <v>42820.758827666665</v>
      </c>
      <c r="I26" s="64">
        <f>SUM(I24:I25)</f>
        <v>42908.302390333331</v>
      </c>
      <c r="J26" s="538">
        <f t="shared" ref="J26:M26" si="18">SUM(J24:J25)</f>
        <v>0</v>
      </c>
      <c r="K26" s="539">
        <f t="shared" si="18"/>
        <v>0</v>
      </c>
      <c r="L26" s="539">
        <f t="shared" si="18"/>
        <v>0</v>
      </c>
      <c r="M26" s="540">
        <f t="shared" si="18"/>
        <v>0</v>
      </c>
      <c r="N26" s="538">
        <f t="shared" ref="N26" si="19">SUM(N24:N25)</f>
        <v>0</v>
      </c>
      <c r="O26" s="539">
        <f t="shared" ref="O26" si="20">SUM(O24:O25)</f>
        <v>0</v>
      </c>
      <c r="P26" s="539">
        <f t="shared" ref="P26" si="21">SUM(P24:P25)</f>
        <v>0</v>
      </c>
      <c r="Q26" s="540">
        <f t="shared" ref="Q26" si="22">SUM(Q24:Q25)</f>
        <v>0</v>
      </c>
      <c r="R26" s="202"/>
      <c r="S26" s="62">
        <f>SUM(F26:I26)</f>
        <v>166309.597377</v>
      </c>
      <c r="T26" s="63">
        <f>SUM(J26:M26)</f>
        <v>0</v>
      </c>
      <c r="U26" s="100">
        <f>SUM(N26:Q26)</f>
        <v>0</v>
      </c>
    </row>
    <row r="27" spans="1:21" s="42" customFormat="1" x14ac:dyDescent="0.2">
      <c r="A27" s="11" t="str">
        <f t="shared" si="0"/>
        <v>Lothian</v>
      </c>
      <c r="B27" s="11" t="str">
        <f t="shared" si="1"/>
        <v xml:space="preserve">All Specialties </v>
      </c>
      <c r="C27" s="393" t="str">
        <f t="shared" si="2"/>
        <v>All Specialties</v>
      </c>
      <c r="D27" s="89" t="s">
        <v>79</v>
      </c>
      <c r="E27" s="43"/>
      <c r="F27" s="77"/>
      <c r="G27" s="56"/>
      <c r="H27" s="56"/>
      <c r="I27" s="78"/>
      <c r="J27" s="77"/>
      <c r="K27" s="56"/>
      <c r="L27" s="56"/>
      <c r="M27" s="78"/>
      <c r="N27" s="77"/>
      <c r="O27" s="56"/>
      <c r="P27" s="56"/>
      <c r="Q27" s="78"/>
      <c r="R27" s="203"/>
      <c r="S27" s="77"/>
      <c r="T27" s="56"/>
      <c r="U27" s="101"/>
    </row>
    <row r="28" spans="1:21" s="14" customFormat="1" x14ac:dyDescent="0.2">
      <c r="A28" s="11" t="str">
        <f t="shared" si="0"/>
        <v>Lothian</v>
      </c>
      <c r="B28" s="11" t="str">
        <f t="shared" si="1"/>
        <v xml:space="preserve">All Specialties </v>
      </c>
      <c r="C28" s="393" t="str">
        <f t="shared" si="2"/>
        <v>All Specialties</v>
      </c>
      <c r="D28" s="84" t="s">
        <v>79</v>
      </c>
      <c r="E28" s="21" t="s">
        <v>24</v>
      </c>
      <c r="F28" s="71"/>
      <c r="G28" s="72"/>
      <c r="H28" s="72"/>
      <c r="I28" s="73"/>
      <c r="J28" s="71"/>
      <c r="K28" s="72"/>
      <c r="L28" s="72"/>
      <c r="M28" s="73"/>
      <c r="N28" s="71"/>
      <c r="O28" s="72"/>
      <c r="P28" s="72"/>
      <c r="Q28" s="73"/>
      <c r="R28" s="203"/>
      <c r="S28" s="71"/>
      <c r="T28" s="72"/>
      <c r="U28" s="97"/>
    </row>
    <row r="29" spans="1:21" x14ac:dyDescent="0.2">
      <c r="A29" s="11" t="str">
        <f t="shared" si="0"/>
        <v>Lothian</v>
      </c>
      <c r="B29" s="11" t="str">
        <f t="shared" si="1"/>
        <v>All Specialties10</v>
      </c>
      <c r="C29" s="393" t="str">
        <f t="shared" si="2"/>
        <v>All Specialties</v>
      </c>
      <c r="D29" s="151">
        <v>10</v>
      </c>
      <c r="E29" s="152" t="s">
        <v>109</v>
      </c>
      <c r="F29" s="153">
        <f>F21-F24</f>
        <v>8861.4148789999963</v>
      </c>
      <c r="G29" s="154">
        <f>G21-G24</f>
        <v>6608.2435539999933</v>
      </c>
      <c r="H29" s="154">
        <f>H21-H24</f>
        <v>4460.6624789999987</v>
      </c>
      <c r="I29" s="155">
        <f>I21-I24</f>
        <v>3798.9504789999992</v>
      </c>
      <c r="J29" s="535">
        <f t="shared" ref="J29:M29" si="23">J21-J24</f>
        <v>0</v>
      </c>
      <c r="K29" s="536">
        <f t="shared" si="23"/>
        <v>0</v>
      </c>
      <c r="L29" s="536">
        <f t="shared" si="23"/>
        <v>0</v>
      </c>
      <c r="M29" s="537">
        <f t="shared" si="23"/>
        <v>0</v>
      </c>
      <c r="N29" s="535">
        <f t="shared" ref="N29:Q29" si="24">N21-N24</f>
        <v>0</v>
      </c>
      <c r="O29" s="536">
        <f t="shared" si="24"/>
        <v>0</v>
      </c>
      <c r="P29" s="536">
        <f t="shared" si="24"/>
        <v>0</v>
      </c>
      <c r="Q29" s="537">
        <f t="shared" si="24"/>
        <v>0</v>
      </c>
      <c r="R29" s="203"/>
      <c r="S29" s="344">
        <f>S21-S24</f>
        <v>23729.271391000017</v>
      </c>
      <c r="T29" s="343">
        <f>T21-T24</f>
        <v>0</v>
      </c>
      <c r="U29" s="157">
        <f>U21-U24</f>
        <v>0</v>
      </c>
    </row>
    <row r="30" spans="1:21" x14ac:dyDescent="0.2">
      <c r="A30" s="11" t="str">
        <f t="shared" si="0"/>
        <v>Lothian</v>
      </c>
      <c r="B30" s="11" t="str">
        <f t="shared" si="1"/>
        <v>All Specialties11</v>
      </c>
      <c r="C30" s="393" t="str">
        <f t="shared" si="2"/>
        <v>All Specialties</v>
      </c>
      <c r="D30" s="151">
        <v>11</v>
      </c>
      <c r="E30" s="152" t="s">
        <v>110</v>
      </c>
      <c r="F30" s="159">
        <f>F21-F26</f>
        <v>849.70487899999716</v>
      </c>
      <c r="G30" s="160">
        <f>G21-G26</f>
        <v>-1253.803230000005</v>
      </c>
      <c r="H30" s="160">
        <f>H21-H26</f>
        <v>-4798.2017236666652</v>
      </c>
      <c r="I30" s="161">
        <f>I21-I26</f>
        <v>-5427.857286333332</v>
      </c>
      <c r="J30" s="544">
        <f t="shared" ref="J30:M30" si="25">J21-J26</f>
        <v>0</v>
      </c>
      <c r="K30" s="545">
        <f t="shared" si="25"/>
        <v>0</v>
      </c>
      <c r="L30" s="545">
        <f t="shared" si="25"/>
        <v>0</v>
      </c>
      <c r="M30" s="546">
        <f t="shared" si="25"/>
        <v>0</v>
      </c>
      <c r="N30" s="544">
        <f t="shared" ref="N30:Q30" si="26">N21-N26</f>
        <v>0</v>
      </c>
      <c r="O30" s="545">
        <f t="shared" si="26"/>
        <v>0</v>
      </c>
      <c r="P30" s="545">
        <f t="shared" si="26"/>
        <v>0</v>
      </c>
      <c r="Q30" s="546">
        <f t="shared" si="26"/>
        <v>0</v>
      </c>
      <c r="R30" s="203">
        <f>R21-R26</f>
        <v>0</v>
      </c>
      <c r="S30" s="153">
        <f>S21-S26</f>
        <v>-10630.15736099999</v>
      </c>
      <c r="T30" s="160">
        <f>T21-T26</f>
        <v>0</v>
      </c>
      <c r="U30" s="162">
        <f>U21-U26</f>
        <v>0</v>
      </c>
    </row>
    <row r="31" spans="1:21" x14ac:dyDescent="0.2">
      <c r="A31" s="11" t="str">
        <f t="shared" si="0"/>
        <v>Lothian</v>
      </c>
      <c r="B31" s="11" t="str">
        <f t="shared" si="1"/>
        <v>All Specialties12</v>
      </c>
      <c r="C31" s="393" t="str">
        <f t="shared" si="2"/>
        <v>All Specialties</v>
      </c>
      <c r="D31" s="151">
        <v>12</v>
      </c>
      <c r="E31" s="158" t="s">
        <v>27</v>
      </c>
      <c r="F31" s="153">
        <f>SUM(F57,F83,F109,F135,F161,F187,F213,F239,F265,F291,F317,F343,F369,F395,F421,F447,F473,F499,F525,F551,F577)</f>
        <v>70249.704878999997</v>
      </c>
      <c r="G31" s="154">
        <f>SUM(G57,G83,G109,G135,G161,G187,G213,G239,G265,G291,G317,G343,G369,G395,G421,G447,G473,G499,G525,G551,G577)</f>
        <v>68995.901648999992</v>
      </c>
      <c r="H31" s="154">
        <f>SUM(H57,H83,H109,H135,H161,H187,H213,H239,H265,H291,H317,H343,H369,H395,H421,H447,H473,H499,H525,H551,H577)</f>
        <v>64197.699925333327</v>
      </c>
      <c r="I31" s="155">
        <f>SUM(I57,I83,I109,I135,I161,I187,I213,I239,I265,I291,I317,I343,I369,I395,I421,I447,I473,I499,I525,I551,I577)</f>
        <v>58769.842638999988</v>
      </c>
      <c r="J31" s="535">
        <f t="shared" ref="J31:M31" si="27">SUM(J57,J83,J109,J135,J161,J187,J213,J239,J265,J291,J317,J343,J369,J395,J421,J447,J473,J499,J525,J551,J577)</f>
        <v>58769.842638999988</v>
      </c>
      <c r="K31" s="536">
        <f t="shared" si="27"/>
        <v>58769.842638999988</v>
      </c>
      <c r="L31" s="536">
        <f t="shared" si="27"/>
        <v>58769.842638999988</v>
      </c>
      <c r="M31" s="537">
        <f t="shared" si="27"/>
        <v>58769.842638999988</v>
      </c>
      <c r="N31" s="535">
        <f t="shared" ref="N31:Q31" si="28">SUM(N57,N83,N109,N135,N161,N187,N213,N239,N265,N291,N317,N343,N369,N395,N421,N447,N473,N499,N525,N551,N577)</f>
        <v>58769.842638999988</v>
      </c>
      <c r="O31" s="536">
        <f t="shared" si="28"/>
        <v>58769.842638999988</v>
      </c>
      <c r="P31" s="536">
        <f t="shared" si="28"/>
        <v>58769.842638999988</v>
      </c>
      <c r="Q31" s="537">
        <f t="shared" si="28"/>
        <v>58769.842638999988</v>
      </c>
      <c r="R31" s="203"/>
      <c r="S31" s="163">
        <f>I31</f>
        <v>58769.842638999988</v>
      </c>
      <c r="T31" s="164">
        <f>M31</f>
        <v>58769.842638999988</v>
      </c>
      <c r="U31" s="165">
        <f>Q31</f>
        <v>58769.842638999988</v>
      </c>
    </row>
    <row r="32" spans="1:21" x14ac:dyDescent="0.2">
      <c r="A32" s="11" t="str">
        <f t="shared" si="0"/>
        <v>Lothian</v>
      </c>
      <c r="B32" s="11" t="str">
        <f t="shared" si="1"/>
        <v>All Specialties13</v>
      </c>
      <c r="C32" s="393" t="str">
        <f t="shared" si="2"/>
        <v>All Specialties</v>
      </c>
      <c r="D32" s="151">
        <v>13</v>
      </c>
      <c r="E32" s="152" t="s">
        <v>25</v>
      </c>
      <c r="F32" s="163">
        <f>F31/(F26/13)</f>
        <v>23.093073050072348</v>
      </c>
      <c r="G32" s="164">
        <f>G31/(G26/13)</f>
        <v>21.858509958058061</v>
      </c>
      <c r="H32" s="164">
        <f>H31/(H26/13)</f>
        <v>19.489848425808702</v>
      </c>
      <c r="I32" s="166">
        <f>I31/(I26/13)</f>
        <v>17.805597326057828</v>
      </c>
      <c r="J32" s="364" t="e">
        <f t="shared" ref="J32:M32" si="29">J31/(J26/13)</f>
        <v>#DIV/0!</v>
      </c>
      <c r="K32" s="339" t="e">
        <f t="shared" si="29"/>
        <v>#DIV/0!</v>
      </c>
      <c r="L32" s="339" t="e">
        <f t="shared" si="29"/>
        <v>#DIV/0!</v>
      </c>
      <c r="M32" s="365" t="e">
        <f t="shared" si="29"/>
        <v>#DIV/0!</v>
      </c>
      <c r="N32" s="364" t="e">
        <f t="shared" ref="N32" si="30">N31/(N26/13)</f>
        <v>#DIV/0!</v>
      </c>
      <c r="O32" s="339" t="e">
        <f t="shared" ref="O32" si="31">O31/(O26/13)</f>
        <v>#DIV/0!</v>
      </c>
      <c r="P32" s="339" t="e">
        <f t="shared" ref="P32" si="32">P31/(P26/13)</f>
        <v>#DIV/0!</v>
      </c>
      <c r="Q32" s="365" t="e">
        <f t="shared" ref="Q32" si="33">Q31/(Q26/13)</f>
        <v>#DIV/0!</v>
      </c>
      <c r="R32" s="203"/>
      <c r="S32" s="163">
        <f>I32</f>
        <v>17.805597326057828</v>
      </c>
      <c r="T32" s="164" t="e">
        <f>M32</f>
        <v>#DIV/0!</v>
      </c>
      <c r="U32" s="165" t="e">
        <f>Q32</f>
        <v>#DIV/0!</v>
      </c>
    </row>
    <row r="33" spans="1:21" x14ac:dyDescent="0.2">
      <c r="A33" s="11" t="str">
        <f t="shared" si="0"/>
        <v>Lothian</v>
      </c>
      <c r="B33" s="11" t="str">
        <f t="shared" si="1"/>
        <v>All Specialties14</v>
      </c>
      <c r="C33" s="393" t="str">
        <f t="shared" si="2"/>
        <v>All Specialties</v>
      </c>
      <c r="D33" s="151">
        <v>14</v>
      </c>
      <c r="E33" s="158" t="s">
        <v>30</v>
      </c>
      <c r="F33" s="153">
        <f>SUM(F59,F85,F111,F137,F163,F189,F215,F241,F267,F293,F319,F345,F371,F397,F423,F449,F475,F501,F527,F553,F579)</f>
        <v>26268.704878999997</v>
      </c>
      <c r="G33" s="154">
        <f>SUM(G59,G85,G111,G137,G163,G189,G215,G241,G267,G293,G319,G345,G371,G397,G423,G449,G475,G501,G527,G553,G579)</f>
        <v>25050.701648999999</v>
      </c>
      <c r="H33" s="154">
        <f>SUM(H59,H85,H111,H137,H163,H189,H215,H241,H267,H293,H319,H345,H371,H397,H423,H449,H475,H501,H527,H553,H579)</f>
        <v>20392.899925333335</v>
      </c>
      <c r="I33" s="155">
        <f>SUM(I59,I85,I111,I137,I163,I189,I215,I241,I267,I293,I319,I345,I371,I397,I423,I449,I475,I501,I527,I553,I579)</f>
        <v>16151.002639000004</v>
      </c>
      <c r="J33" s="535">
        <f t="shared" ref="J33:M33" si="34">SUM(J59,J85,J111,J137,J163,J189,J215,J241,J267,J293,J319,J345,J371,J397,J423,J449,J475,J501,J527,J553,J579)</f>
        <v>0</v>
      </c>
      <c r="K33" s="536">
        <f t="shared" si="34"/>
        <v>0</v>
      </c>
      <c r="L33" s="536">
        <f t="shared" si="34"/>
        <v>0</v>
      </c>
      <c r="M33" s="537">
        <f t="shared" si="34"/>
        <v>0</v>
      </c>
      <c r="N33" s="535">
        <f t="shared" ref="N33:Q33" si="35">SUM(N59,N85,N111,N137,N163,N189,N215,N241,N267,N293,N319,N345,N371,N397,N423,N449,N475,N501,N527,N553,N579)</f>
        <v>0</v>
      </c>
      <c r="O33" s="536">
        <f t="shared" si="35"/>
        <v>0</v>
      </c>
      <c r="P33" s="536">
        <f t="shared" si="35"/>
        <v>0</v>
      </c>
      <c r="Q33" s="537">
        <f t="shared" si="35"/>
        <v>0</v>
      </c>
      <c r="R33" s="203"/>
      <c r="S33" s="163">
        <f>I33</f>
        <v>16151.002639000004</v>
      </c>
      <c r="T33" s="164">
        <f>M33</f>
        <v>0</v>
      </c>
      <c r="U33" s="165">
        <f>Q33</f>
        <v>0</v>
      </c>
    </row>
    <row r="34" spans="1:21" x14ac:dyDescent="0.2">
      <c r="A34" s="11" t="str">
        <f t="shared" si="0"/>
        <v>Lothian</v>
      </c>
      <c r="B34" s="11" t="str">
        <f t="shared" si="1"/>
        <v>All Specialties15</v>
      </c>
      <c r="C34" s="393" t="str">
        <f t="shared" si="2"/>
        <v>All Specialties</v>
      </c>
      <c r="D34" s="151">
        <v>15</v>
      </c>
      <c r="E34" s="152" t="s">
        <v>187</v>
      </c>
      <c r="F34" s="364">
        <v>19512.259951749082</v>
      </c>
      <c r="G34" s="337">
        <v>17374.346602332127</v>
      </c>
      <c r="H34" s="338">
        <v>16204.919427175155</v>
      </c>
      <c r="I34" s="365">
        <v>15035.492252018183</v>
      </c>
      <c r="J34" s="364">
        <v>13866.06507686121</v>
      </c>
      <c r="K34" s="339">
        <v>12696.637901704247</v>
      </c>
      <c r="L34" s="339">
        <v>8286.2268411122459</v>
      </c>
      <c r="M34" s="365">
        <v>3875.8157805202427</v>
      </c>
      <c r="N34" s="364" t="s">
        <v>15</v>
      </c>
      <c r="O34" s="339" t="s">
        <v>15</v>
      </c>
      <c r="P34" s="339" t="s">
        <v>15</v>
      </c>
      <c r="Q34" s="365" t="s">
        <v>15</v>
      </c>
      <c r="R34" s="203"/>
      <c r="S34" s="163">
        <f>I34</f>
        <v>15035.492252018183</v>
      </c>
      <c r="T34" s="164">
        <f>M34</f>
        <v>3875.8157805202427</v>
      </c>
      <c r="U34" s="165" t="str">
        <f>Q34</f>
        <v>-</v>
      </c>
    </row>
    <row r="35" spans="1:21" x14ac:dyDescent="0.2">
      <c r="A35" s="11" t="str">
        <f t="shared" si="0"/>
        <v>Lothian</v>
      </c>
      <c r="B35" s="11" t="str">
        <f t="shared" si="1"/>
        <v>All Specialties16</v>
      </c>
      <c r="C35" s="393" t="str">
        <f t="shared" si="2"/>
        <v>All Specialties</v>
      </c>
      <c r="D35" s="333">
        <v>16</v>
      </c>
      <c r="E35" s="152" t="s">
        <v>31</v>
      </c>
      <c r="F35" s="153">
        <f>SUM(F61,F87,F113,F139,F165,F191,F217,F243,F269,F295,F321,F347,F373,F399,F425,F451,F477,F503,F529,F555,F581)</f>
        <v>10753.534878999999</v>
      </c>
      <c r="G35" s="154">
        <f>SUM(G61,G87,G113,G139,G165,G191,G217,G243,G269,G295,G321,G347,G373,G399,G425,G451,G477,G503,G529,G555,G581)</f>
        <v>9565.3616490000022</v>
      </c>
      <c r="H35" s="154">
        <f>SUM(H61,H87,H113,H139,H165,H191,H217,H243,H269,H295,H321,H347,H373,H399,H425,H451,H477,H503,H529,H555,H581)</f>
        <v>6544.959045333334</v>
      </c>
      <c r="I35" s="155">
        <f>SUM(I61,I87,I113,I139,I165,I191,I217,I243,I269,I295,I321,I347,I373,I399,I425,I451,I477,I503,I529,I555,I581)</f>
        <v>4752.4109910000006</v>
      </c>
      <c r="J35" s="535">
        <f t="shared" ref="J35:M35" si="36">SUM(J61,J87,J113,J139,J165,J191,J217,J243,J269,J295,J321,J347,J373,J399,J425,J451,J477,J503,J529,J555,J581)</f>
        <v>0</v>
      </c>
      <c r="K35" s="536">
        <f t="shared" si="36"/>
        <v>0</v>
      </c>
      <c r="L35" s="536">
        <f t="shared" si="36"/>
        <v>0</v>
      </c>
      <c r="M35" s="537">
        <f t="shared" si="36"/>
        <v>0</v>
      </c>
      <c r="N35" s="535">
        <f t="shared" ref="N35:Q35" si="37">SUM(N61,N87,N113,N139,N165,N191,N217,N243,N269,N295,N321,N347,N373,N399,N425,N451,N477,N503,N529,N555,N581)</f>
        <v>0</v>
      </c>
      <c r="O35" s="536">
        <f t="shared" si="37"/>
        <v>0</v>
      </c>
      <c r="P35" s="536">
        <f t="shared" si="37"/>
        <v>0</v>
      </c>
      <c r="Q35" s="537">
        <f t="shared" si="37"/>
        <v>0</v>
      </c>
      <c r="R35" s="203"/>
      <c r="S35" s="163">
        <f>I35</f>
        <v>4752.4109910000006</v>
      </c>
      <c r="T35" s="164">
        <f>M35</f>
        <v>0</v>
      </c>
      <c r="U35" s="165">
        <f>Q35</f>
        <v>0</v>
      </c>
    </row>
    <row r="36" spans="1:21" s="14" customFormat="1" x14ac:dyDescent="0.2">
      <c r="A36" s="11" t="str">
        <f t="shared" si="0"/>
        <v>Lothian</v>
      </c>
      <c r="B36" s="11" t="str">
        <f t="shared" si="1"/>
        <v xml:space="preserve">All Specialties </v>
      </c>
      <c r="C36" s="393" t="str">
        <f t="shared" si="2"/>
        <v>All Specialties</v>
      </c>
      <c r="D36" s="84" t="s">
        <v>79</v>
      </c>
      <c r="E36" s="21" t="s">
        <v>54</v>
      </c>
      <c r="F36" s="71"/>
      <c r="G36" s="72"/>
      <c r="H36" s="72"/>
      <c r="I36" s="73"/>
      <c r="J36" s="72"/>
      <c r="K36" s="72"/>
      <c r="L36" s="72"/>
      <c r="M36" s="72"/>
      <c r="N36" s="71"/>
      <c r="O36" s="72"/>
      <c r="P36" s="72"/>
      <c r="Q36" s="73"/>
      <c r="R36" s="202"/>
      <c r="S36" s="71"/>
      <c r="T36" s="72"/>
      <c r="U36" s="97"/>
    </row>
    <row r="37" spans="1:21" x14ac:dyDescent="0.2">
      <c r="A37" s="11" t="str">
        <f t="shared" si="0"/>
        <v>Lothian</v>
      </c>
      <c r="B37" s="11" t="str">
        <f t="shared" si="1"/>
        <v>All Specialties17</v>
      </c>
      <c r="C37" s="393" t="str">
        <f t="shared" si="2"/>
        <v>All Specialties</v>
      </c>
      <c r="D37" s="151">
        <v>17</v>
      </c>
      <c r="E37" s="152" t="s">
        <v>78</v>
      </c>
      <c r="F37" s="183" t="s">
        <v>15</v>
      </c>
      <c r="G37" s="184" t="s">
        <v>15</v>
      </c>
      <c r="H37" s="184" t="s">
        <v>15</v>
      </c>
      <c r="I37" s="185" t="s">
        <v>15</v>
      </c>
      <c r="J37" s="355" t="s">
        <v>15</v>
      </c>
      <c r="K37" s="184" t="s">
        <v>15</v>
      </c>
      <c r="L37" s="184" t="s">
        <v>15</v>
      </c>
      <c r="M37" s="375" t="s">
        <v>15</v>
      </c>
      <c r="N37" s="183" t="s">
        <v>15</v>
      </c>
      <c r="O37" s="184" t="s">
        <v>15</v>
      </c>
      <c r="P37" s="184" t="s">
        <v>15</v>
      </c>
      <c r="Q37" s="185" t="s">
        <v>15</v>
      </c>
      <c r="R37" s="204"/>
      <c r="S37" s="187" t="s">
        <v>15</v>
      </c>
      <c r="T37" s="188" t="s">
        <v>15</v>
      </c>
      <c r="U37" s="189" t="s">
        <v>15</v>
      </c>
    </row>
    <row r="38" spans="1:21" ht="13.5" thickBot="1" x14ac:dyDescent="0.25">
      <c r="A38" s="11" t="str">
        <f t="shared" si="0"/>
        <v>Lothian</v>
      </c>
      <c r="B38" s="11" t="str">
        <f t="shared" si="1"/>
        <v>All Specialties18</v>
      </c>
      <c r="C38" s="393" t="str">
        <f t="shared" si="2"/>
        <v>All Specialties</v>
      </c>
      <c r="D38" s="167">
        <v>18</v>
      </c>
      <c r="E38" s="168" t="s">
        <v>34</v>
      </c>
      <c r="F38" s="153">
        <f>SUM(F64,F90,F116,F142,F168,F194,F220,F246,F272,F298,F324,F350,F376,F402,F428,F454,F480,F506,F532,F558,F584,F636,F662)</f>
        <v>0</v>
      </c>
      <c r="G38" s="154">
        <f>SUM(G64,G90,G116,G142,G168,G194,G220,G246,G272,G298,G324,G350,G376,G402,G428,G454,G480,G506,G532,G558,G584,G636,G662)</f>
        <v>0</v>
      </c>
      <c r="H38" s="154">
        <f>SUM(H64,H90,H116,H142,H168,H194,H220,H246,H272,H298,H324,H350,H376,H402,H428,H454,H480,H506,H532,H558,H584,H636,H662)</f>
        <v>0</v>
      </c>
      <c r="I38" s="155">
        <f>SUM(I64,I90,I116,I142,I168,I194,I220,I246,I272,I298,I324,I350,I376,I402,I428,I454,I480,I506,I532,I558,I584,I636,I662)</f>
        <v>0</v>
      </c>
      <c r="J38" s="343">
        <f t="shared" ref="J38:Q38" si="38">SUM(J64,J90,J116,J142,J168,J194,J220,J246,J272,J298,J324,J350,J376,J402,J428,J454,J480,J506,J532,J558,J584,J636,J662)</f>
        <v>0</v>
      </c>
      <c r="K38" s="154">
        <f t="shared" si="38"/>
        <v>0</v>
      </c>
      <c r="L38" s="154">
        <f t="shared" si="38"/>
        <v>0</v>
      </c>
      <c r="M38" s="371">
        <f t="shared" si="38"/>
        <v>0</v>
      </c>
      <c r="N38" s="153">
        <f t="shared" si="38"/>
        <v>0</v>
      </c>
      <c r="O38" s="154">
        <f t="shared" si="38"/>
        <v>0</v>
      </c>
      <c r="P38" s="154">
        <f t="shared" si="38"/>
        <v>0</v>
      </c>
      <c r="Q38" s="155">
        <f t="shared" si="38"/>
        <v>0</v>
      </c>
      <c r="R38" s="202"/>
      <c r="S38" s="163">
        <f>SUM(F38:I38)</f>
        <v>0</v>
      </c>
      <c r="T38" s="164">
        <f>SUM(J38:M38)</f>
        <v>0</v>
      </c>
      <c r="U38" s="165">
        <f>SUM(N38:Q38)</f>
        <v>0</v>
      </c>
    </row>
    <row r="39" spans="1:21" ht="18.75" thickBot="1" x14ac:dyDescent="0.3">
      <c r="A39" s="11" t="str">
        <f t="shared" si="0"/>
        <v>Lothian</v>
      </c>
      <c r="B39" s="11" t="str">
        <f t="shared" si="1"/>
        <v>AnaestheticsAnaesthetics</v>
      </c>
      <c r="C39" s="392" t="str">
        <f>D39</f>
        <v>Anaesthetics</v>
      </c>
      <c r="D39" s="68" t="s">
        <v>56</v>
      </c>
      <c r="E39" s="80"/>
      <c r="F39" s="366"/>
      <c r="G39" s="81"/>
      <c r="H39" s="81"/>
      <c r="I39" s="363"/>
      <c r="J39" s="81"/>
      <c r="K39" s="81"/>
      <c r="L39" s="81"/>
      <c r="M39" s="81"/>
      <c r="N39" s="382"/>
      <c r="O39" s="69"/>
      <c r="P39" s="69"/>
      <c r="Q39" s="383"/>
      <c r="R39" s="69"/>
      <c r="S39" s="382"/>
      <c r="T39" s="69"/>
      <c r="U39" s="82"/>
    </row>
    <row r="40" spans="1:21" x14ac:dyDescent="0.2">
      <c r="A40" s="11" t="str">
        <f t="shared" si="0"/>
        <v>Lothian</v>
      </c>
      <c r="B40" s="11" t="str">
        <f t="shared" si="1"/>
        <v>Anaesthetics1</v>
      </c>
      <c r="C40" s="393" t="str">
        <f t="shared" ref="C40:C64" si="39">C39</f>
        <v>Anaesthetics</v>
      </c>
      <c r="D40" s="84">
        <v>1</v>
      </c>
      <c r="E40" s="21" t="s">
        <v>52</v>
      </c>
      <c r="F40" s="516"/>
      <c r="G40" s="20"/>
      <c r="H40" s="20"/>
      <c r="I40" s="117"/>
      <c r="J40" s="13"/>
      <c r="K40" s="13"/>
      <c r="L40" s="13"/>
      <c r="M40" s="13"/>
      <c r="N40" s="125"/>
      <c r="O40" s="13"/>
      <c r="P40" s="13"/>
      <c r="Q40" s="126"/>
      <c r="R40" s="200"/>
      <c r="S40" s="116"/>
      <c r="T40" s="20"/>
      <c r="U40" s="118"/>
    </row>
    <row r="41" spans="1:21" x14ac:dyDescent="0.2">
      <c r="A41" s="11" t="str">
        <f t="shared" si="0"/>
        <v>Lothian</v>
      </c>
      <c r="B41" s="11" t="str">
        <f t="shared" si="1"/>
        <v>Anaesthetics2</v>
      </c>
      <c r="C41" s="393" t="str">
        <f t="shared" si="39"/>
        <v>Anaesthetics</v>
      </c>
      <c r="D41" s="84">
        <v>2</v>
      </c>
      <c r="E41" s="21" t="s">
        <v>93</v>
      </c>
      <c r="F41" s="197"/>
      <c r="G41" s="20"/>
      <c r="H41" s="20"/>
      <c r="I41" s="117"/>
      <c r="J41" s="20"/>
      <c r="K41" s="20"/>
      <c r="L41" s="20"/>
      <c r="M41" s="20"/>
      <c r="N41" s="116"/>
      <c r="O41" s="20"/>
      <c r="P41" s="20"/>
      <c r="Q41" s="117"/>
      <c r="R41" s="200"/>
      <c r="S41" s="116"/>
      <c r="T41" s="20"/>
      <c r="U41" s="118"/>
    </row>
    <row r="42" spans="1:21" x14ac:dyDescent="0.2">
      <c r="A42" s="11" t="str">
        <f t="shared" si="0"/>
        <v>Lothian</v>
      </c>
      <c r="B42" s="11" t="str">
        <f t="shared" si="1"/>
        <v>Anaesthetics3</v>
      </c>
      <c r="C42" s="393" t="str">
        <f t="shared" si="39"/>
        <v>Anaesthetics</v>
      </c>
      <c r="D42" s="84">
        <v>3</v>
      </c>
      <c r="E42" s="21" t="s">
        <v>94</v>
      </c>
      <c r="F42" s="197"/>
      <c r="G42" s="20"/>
      <c r="H42" s="20"/>
      <c r="I42" s="117"/>
      <c r="J42" s="20"/>
      <c r="K42" s="20"/>
      <c r="L42" s="20"/>
      <c r="M42" s="20"/>
      <c r="N42" s="116"/>
      <c r="O42" s="20"/>
      <c r="P42" s="20"/>
      <c r="Q42" s="117"/>
      <c r="R42" s="200"/>
      <c r="S42" s="116"/>
      <c r="T42" s="20"/>
      <c r="U42" s="118"/>
    </row>
    <row r="43" spans="1:21" x14ac:dyDescent="0.2">
      <c r="A43" s="11" t="str">
        <f t="shared" si="0"/>
        <v>Lothian</v>
      </c>
      <c r="B43" s="11" t="str">
        <f t="shared" si="1"/>
        <v xml:space="preserve">Anaesthetics </v>
      </c>
      <c r="C43" s="393" t="str">
        <f t="shared" si="39"/>
        <v>Anaesthetics</v>
      </c>
      <c r="D43" s="88" t="s">
        <v>79</v>
      </c>
      <c r="E43" s="34"/>
      <c r="F43" s="116"/>
      <c r="G43" s="20"/>
      <c r="H43" s="20"/>
      <c r="I43" s="117"/>
      <c r="J43" s="52"/>
      <c r="K43" s="52"/>
      <c r="L43" s="52"/>
      <c r="M43" s="52"/>
      <c r="N43" s="127"/>
      <c r="O43" s="52"/>
      <c r="P43" s="52"/>
      <c r="Q43" s="128"/>
      <c r="R43" s="200"/>
      <c r="S43" s="116"/>
      <c r="T43" s="20"/>
      <c r="U43" s="118"/>
    </row>
    <row r="44" spans="1:21" x14ac:dyDescent="0.2">
      <c r="A44" s="11" t="str">
        <f t="shared" si="0"/>
        <v>Lothian</v>
      </c>
      <c r="B44" s="11" t="str">
        <f t="shared" si="1"/>
        <v xml:space="preserve">Anaesthetics </v>
      </c>
      <c r="C44" s="393" t="str">
        <f t="shared" si="39"/>
        <v>Anaesthetics</v>
      </c>
      <c r="D44" s="84" t="s">
        <v>79</v>
      </c>
      <c r="E44" s="21" t="s">
        <v>33</v>
      </c>
      <c r="F44" s="23"/>
      <c r="G44" s="24"/>
      <c r="H44" s="24"/>
      <c r="I44" s="25"/>
      <c r="J44" s="24"/>
      <c r="K44" s="24"/>
      <c r="L44" s="24"/>
      <c r="M44" s="24"/>
      <c r="N44" s="23"/>
      <c r="O44" s="24"/>
      <c r="P44" s="24"/>
      <c r="Q44" s="25"/>
      <c r="R44" s="200"/>
      <c r="S44" s="23"/>
      <c r="T44" s="24"/>
      <c r="U44" s="104"/>
    </row>
    <row r="45" spans="1:21" x14ac:dyDescent="0.2">
      <c r="A45" s="11" t="str">
        <f t="shared" si="0"/>
        <v>Lothian</v>
      </c>
      <c r="B45" s="11" t="str">
        <f t="shared" si="1"/>
        <v>Anaesthetics4</v>
      </c>
      <c r="C45" s="393" t="str">
        <f t="shared" si="39"/>
        <v>Anaesthetics</v>
      </c>
      <c r="D45" s="86">
        <v>4</v>
      </c>
      <c r="E45" s="26" t="s">
        <v>14</v>
      </c>
      <c r="F45" s="27"/>
      <c r="G45" s="28"/>
      <c r="H45" s="28"/>
      <c r="I45" s="29"/>
      <c r="J45" s="356"/>
      <c r="K45" s="28"/>
      <c r="L45" s="28"/>
      <c r="M45" s="376"/>
      <c r="N45" s="27"/>
      <c r="O45" s="28"/>
      <c r="P45" s="28"/>
      <c r="Q45" s="29"/>
      <c r="R45" s="200"/>
      <c r="S45" s="179">
        <f>SUM(F45:I45)</f>
        <v>0</v>
      </c>
      <c r="T45" s="180">
        <f>SUM(J45:M45)</f>
        <v>0</v>
      </c>
      <c r="U45" s="181">
        <f>SUM(N45:Q45)</f>
        <v>0</v>
      </c>
    </row>
    <row r="46" spans="1:21" x14ac:dyDescent="0.2">
      <c r="A46" s="11" t="str">
        <f t="shared" si="0"/>
        <v>Lothian</v>
      </c>
      <c r="B46" s="11" t="str">
        <f t="shared" si="1"/>
        <v>Anaesthetics5</v>
      </c>
      <c r="C46" s="393" t="str">
        <f t="shared" si="39"/>
        <v>Anaesthetics</v>
      </c>
      <c r="D46" s="87">
        <v>5</v>
      </c>
      <c r="E46" s="30" t="s">
        <v>13</v>
      </c>
      <c r="F46" s="31"/>
      <c r="G46" s="32"/>
      <c r="H46" s="32"/>
      <c r="I46" s="33"/>
      <c r="J46" s="357"/>
      <c r="K46" s="32"/>
      <c r="L46" s="32"/>
      <c r="M46" s="377"/>
      <c r="N46" s="31"/>
      <c r="O46" s="32"/>
      <c r="P46" s="32"/>
      <c r="Q46" s="33"/>
      <c r="R46" s="200"/>
      <c r="S46" s="163">
        <f>SUM(F46:I46)</f>
        <v>0</v>
      </c>
      <c r="T46" s="164">
        <f>SUM(J46:M46)</f>
        <v>0</v>
      </c>
      <c r="U46" s="165">
        <f>SUM(N46:Q46)</f>
        <v>0</v>
      </c>
    </row>
    <row r="47" spans="1:21" x14ac:dyDescent="0.2">
      <c r="A47" s="11" t="str">
        <f t="shared" si="0"/>
        <v>Lothian</v>
      </c>
      <c r="B47" s="11" t="str">
        <f t="shared" si="1"/>
        <v>Anaesthetics6</v>
      </c>
      <c r="C47" s="393" t="str">
        <f t="shared" si="39"/>
        <v>Anaesthetics</v>
      </c>
      <c r="D47" s="84">
        <v>6</v>
      </c>
      <c r="E47" s="21" t="s">
        <v>16</v>
      </c>
      <c r="F47" s="62">
        <f t="shared" ref="F47:Q47" si="40">F45-F46</f>
        <v>0</v>
      </c>
      <c r="G47" s="63">
        <f t="shared" si="40"/>
        <v>0</v>
      </c>
      <c r="H47" s="63">
        <f t="shared" si="40"/>
        <v>0</v>
      </c>
      <c r="I47" s="64">
        <f t="shared" si="40"/>
        <v>0</v>
      </c>
      <c r="J47" s="352">
        <f t="shared" si="40"/>
        <v>0</v>
      </c>
      <c r="K47" s="63">
        <f t="shared" si="40"/>
        <v>0</v>
      </c>
      <c r="L47" s="63">
        <f t="shared" si="40"/>
        <v>0</v>
      </c>
      <c r="M47" s="372">
        <f t="shared" si="40"/>
        <v>0</v>
      </c>
      <c r="N47" s="62">
        <f t="shared" si="40"/>
        <v>0</v>
      </c>
      <c r="O47" s="63">
        <f t="shared" si="40"/>
        <v>0</v>
      </c>
      <c r="P47" s="63">
        <f t="shared" si="40"/>
        <v>0</v>
      </c>
      <c r="Q47" s="64">
        <f t="shared" si="40"/>
        <v>0</v>
      </c>
      <c r="R47" s="202"/>
      <c r="S47" s="386">
        <f>S45-S46</f>
        <v>0</v>
      </c>
      <c r="T47" s="342">
        <f>T45-T46</f>
        <v>0</v>
      </c>
      <c r="U47" s="387">
        <f>U45-U46</f>
        <v>0</v>
      </c>
    </row>
    <row r="48" spans="1:21" x14ac:dyDescent="0.2">
      <c r="A48" s="11" t="str">
        <f t="shared" si="0"/>
        <v>Lothian</v>
      </c>
      <c r="B48" s="11" t="str">
        <f t="shared" si="1"/>
        <v xml:space="preserve">Anaesthetics </v>
      </c>
      <c r="C48" s="393" t="str">
        <f t="shared" si="39"/>
        <v>Anaesthetics</v>
      </c>
      <c r="D48" s="88" t="s">
        <v>79</v>
      </c>
      <c r="E48" s="34"/>
      <c r="F48" s="35"/>
      <c r="G48" s="36"/>
      <c r="H48" s="36"/>
      <c r="I48" s="37"/>
      <c r="J48" s="39"/>
      <c r="K48" s="39"/>
      <c r="L48" s="39"/>
      <c r="M48" s="39"/>
      <c r="N48" s="38"/>
      <c r="O48" s="39"/>
      <c r="P48" s="39"/>
      <c r="Q48" s="40"/>
      <c r="R48" s="200"/>
      <c r="S48" s="38"/>
      <c r="T48" s="39"/>
      <c r="U48" s="105"/>
    </row>
    <row r="49" spans="1:21" x14ac:dyDescent="0.2">
      <c r="A49" s="11" t="str">
        <f t="shared" si="0"/>
        <v>Lothian</v>
      </c>
      <c r="B49" s="11" t="str">
        <f t="shared" si="1"/>
        <v xml:space="preserve">Anaesthetics </v>
      </c>
      <c r="C49" s="393" t="str">
        <f t="shared" si="39"/>
        <v>Anaesthetics</v>
      </c>
      <c r="D49" s="84" t="s">
        <v>79</v>
      </c>
      <c r="E49" s="21" t="s">
        <v>29</v>
      </c>
      <c r="F49" s="23"/>
      <c r="G49" s="24"/>
      <c r="H49" s="24"/>
      <c r="I49" s="25"/>
      <c r="J49" s="24"/>
      <c r="K49" s="24"/>
      <c r="L49" s="24"/>
      <c r="M49" s="24"/>
      <c r="N49" s="23"/>
      <c r="O49" s="24"/>
      <c r="P49" s="24"/>
      <c r="Q49" s="25"/>
      <c r="R49" s="200"/>
      <c r="S49" s="23"/>
      <c r="T49" s="24"/>
      <c r="U49" s="104"/>
    </row>
    <row r="50" spans="1:21" x14ac:dyDescent="0.2">
      <c r="A50" s="11" t="str">
        <f t="shared" si="0"/>
        <v>Lothian</v>
      </c>
      <c r="B50" s="11" t="str">
        <f t="shared" si="1"/>
        <v>Anaesthetics7</v>
      </c>
      <c r="C50" s="393" t="str">
        <f t="shared" si="39"/>
        <v>Anaesthetics</v>
      </c>
      <c r="D50" s="86">
        <v>7</v>
      </c>
      <c r="E50" s="26" t="s">
        <v>46</v>
      </c>
      <c r="F50" s="27"/>
      <c r="G50" s="28"/>
      <c r="H50" s="28"/>
      <c r="I50" s="29"/>
      <c r="J50" s="356"/>
      <c r="K50" s="28"/>
      <c r="L50" s="28"/>
      <c r="M50" s="376"/>
      <c r="N50" s="27"/>
      <c r="O50" s="28"/>
      <c r="P50" s="28"/>
      <c r="Q50" s="29"/>
      <c r="R50" s="205"/>
      <c r="S50" s="153">
        <f>SUM(F50:I50)</f>
        <v>0</v>
      </c>
      <c r="T50" s="154">
        <f>SUM(J50:M50)</f>
        <v>0</v>
      </c>
      <c r="U50" s="157">
        <f>SUM(N50:Q50)</f>
        <v>0</v>
      </c>
    </row>
    <row r="51" spans="1:21" x14ac:dyDescent="0.2">
      <c r="A51" s="11" t="str">
        <f t="shared" si="0"/>
        <v>Lothian</v>
      </c>
      <c r="B51" s="11" t="str">
        <f t="shared" si="1"/>
        <v>Anaesthetics8</v>
      </c>
      <c r="C51" s="393" t="str">
        <f t="shared" si="39"/>
        <v>Anaesthetics</v>
      </c>
      <c r="D51" s="86">
        <v>8</v>
      </c>
      <c r="E51" s="30" t="s">
        <v>53</v>
      </c>
      <c r="F51" s="31"/>
      <c r="G51" s="32"/>
      <c r="H51" s="32"/>
      <c r="I51" s="33"/>
      <c r="J51" s="357"/>
      <c r="K51" s="32"/>
      <c r="L51" s="32"/>
      <c r="M51" s="377"/>
      <c r="N51" s="31"/>
      <c r="O51" s="32"/>
      <c r="P51" s="32"/>
      <c r="Q51" s="33"/>
      <c r="R51" s="205"/>
      <c r="S51" s="159">
        <f>SUM(F51:I51)</f>
        <v>0</v>
      </c>
      <c r="T51" s="160">
        <f>SUM(J51:M51)</f>
        <v>0</v>
      </c>
      <c r="U51" s="162">
        <f>SUM(N51:Q51)</f>
        <v>0</v>
      </c>
    </row>
    <row r="52" spans="1:21" x14ac:dyDescent="0.2">
      <c r="A52" s="11" t="str">
        <f t="shared" si="0"/>
        <v>Lothian</v>
      </c>
      <c r="B52" s="11" t="str">
        <f t="shared" si="1"/>
        <v>Anaesthetics9</v>
      </c>
      <c r="C52" s="393" t="str">
        <f t="shared" si="39"/>
        <v>Anaesthetics</v>
      </c>
      <c r="D52" s="84">
        <v>9</v>
      </c>
      <c r="E52" s="21" t="s">
        <v>32</v>
      </c>
      <c r="F52" s="62">
        <f t="shared" ref="F52:Q52" si="41">SUM(F50:F51)</f>
        <v>0</v>
      </c>
      <c r="G52" s="63">
        <f t="shared" si="41"/>
        <v>0</v>
      </c>
      <c r="H52" s="63">
        <f t="shared" si="41"/>
        <v>0</v>
      </c>
      <c r="I52" s="64">
        <f t="shared" si="41"/>
        <v>0</v>
      </c>
      <c r="J52" s="352">
        <f t="shared" si="41"/>
        <v>0</v>
      </c>
      <c r="K52" s="63">
        <f t="shared" si="41"/>
        <v>0</v>
      </c>
      <c r="L52" s="63">
        <f t="shared" si="41"/>
        <v>0</v>
      </c>
      <c r="M52" s="372">
        <f t="shared" si="41"/>
        <v>0</v>
      </c>
      <c r="N52" s="62">
        <f t="shared" si="41"/>
        <v>0</v>
      </c>
      <c r="O52" s="63">
        <f t="shared" si="41"/>
        <v>0</v>
      </c>
      <c r="P52" s="63">
        <f t="shared" si="41"/>
        <v>0</v>
      </c>
      <c r="Q52" s="64">
        <f t="shared" si="41"/>
        <v>0</v>
      </c>
      <c r="R52" s="202"/>
      <c r="S52" s="62">
        <f>SUM(F52:I52)</f>
        <v>0</v>
      </c>
      <c r="T52" s="63">
        <f>SUM(J52:M52)</f>
        <v>0</v>
      </c>
      <c r="U52" s="100">
        <f>SUM(N52:Q52)</f>
        <v>0</v>
      </c>
    </row>
    <row r="53" spans="1:21" x14ac:dyDescent="0.2">
      <c r="A53" s="11" t="str">
        <f t="shared" si="0"/>
        <v>Lothian</v>
      </c>
      <c r="B53" s="11" t="str">
        <f t="shared" si="1"/>
        <v xml:space="preserve">Anaesthetics </v>
      </c>
      <c r="C53" s="393" t="str">
        <f t="shared" si="39"/>
        <v>Anaesthetics</v>
      </c>
      <c r="D53" s="89" t="s">
        <v>79</v>
      </c>
      <c r="E53" s="43"/>
      <c r="F53" s="38"/>
      <c r="G53" s="39"/>
      <c r="H53" s="39"/>
      <c r="I53" s="40"/>
      <c r="J53" s="39"/>
      <c r="K53" s="39"/>
      <c r="L53" s="39"/>
      <c r="M53" s="39"/>
      <c r="N53" s="38"/>
      <c r="O53" s="39"/>
      <c r="P53" s="39"/>
      <c r="Q53" s="40"/>
      <c r="R53" s="205"/>
      <c r="S53" s="38"/>
      <c r="T53" s="39"/>
      <c r="U53" s="105"/>
    </row>
    <row r="54" spans="1:21" x14ac:dyDescent="0.2">
      <c r="A54" s="11" t="str">
        <f t="shared" si="0"/>
        <v>Lothian</v>
      </c>
      <c r="B54" s="11" t="str">
        <f t="shared" si="1"/>
        <v xml:space="preserve">Anaesthetics </v>
      </c>
      <c r="C54" s="393" t="str">
        <f t="shared" si="39"/>
        <v>Anaesthetics</v>
      </c>
      <c r="D54" s="84" t="s">
        <v>79</v>
      </c>
      <c r="E54" s="21" t="s">
        <v>24</v>
      </c>
      <c r="F54" s="23"/>
      <c r="G54" s="24"/>
      <c r="H54" s="24"/>
      <c r="I54" s="25"/>
      <c r="J54" s="24"/>
      <c r="K54" s="24"/>
      <c r="L54" s="24"/>
      <c r="M54" s="24"/>
      <c r="N54" s="23"/>
      <c r="O54" s="24"/>
      <c r="P54" s="24"/>
      <c r="Q54" s="25"/>
      <c r="R54" s="205"/>
      <c r="S54" s="23"/>
      <c r="T54" s="24"/>
      <c r="U54" s="104"/>
    </row>
    <row r="55" spans="1:21" x14ac:dyDescent="0.2">
      <c r="A55" s="11" t="str">
        <f t="shared" si="0"/>
        <v>Lothian</v>
      </c>
      <c r="B55" s="11" t="str">
        <f t="shared" si="1"/>
        <v>Anaesthetics10</v>
      </c>
      <c r="C55" s="393" t="str">
        <f t="shared" si="39"/>
        <v>Anaesthetics</v>
      </c>
      <c r="D55" s="151">
        <v>10</v>
      </c>
      <c r="E55" s="152" t="s">
        <v>109</v>
      </c>
      <c r="F55" s="153">
        <f t="shared" ref="F55:Q55" si="42">F47-F50</f>
        <v>0</v>
      </c>
      <c r="G55" s="154">
        <f t="shared" si="42"/>
        <v>0</v>
      </c>
      <c r="H55" s="154">
        <f t="shared" si="42"/>
        <v>0</v>
      </c>
      <c r="I55" s="155">
        <f t="shared" si="42"/>
        <v>0</v>
      </c>
      <c r="J55" s="343">
        <f t="shared" si="42"/>
        <v>0</v>
      </c>
      <c r="K55" s="154">
        <f t="shared" si="42"/>
        <v>0</v>
      </c>
      <c r="L55" s="154">
        <f t="shared" si="42"/>
        <v>0</v>
      </c>
      <c r="M55" s="371">
        <f t="shared" si="42"/>
        <v>0</v>
      </c>
      <c r="N55" s="153">
        <f t="shared" si="42"/>
        <v>0</v>
      </c>
      <c r="O55" s="154">
        <f t="shared" si="42"/>
        <v>0</v>
      </c>
      <c r="P55" s="154">
        <f t="shared" si="42"/>
        <v>0</v>
      </c>
      <c r="Q55" s="155">
        <f t="shared" si="42"/>
        <v>0</v>
      </c>
      <c r="R55" s="203"/>
      <c r="S55" s="344">
        <f>S47-S50</f>
        <v>0</v>
      </c>
      <c r="T55" s="343">
        <f>T47-T50</f>
        <v>0</v>
      </c>
      <c r="U55" s="157">
        <f>U47-U50</f>
        <v>0</v>
      </c>
    </row>
    <row r="56" spans="1:21" x14ac:dyDescent="0.2">
      <c r="A56" s="11" t="str">
        <f t="shared" si="0"/>
        <v>Lothian</v>
      </c>
      <c r="B56" s="11" t="str">
        <f t="shared" si="1"/>
        <v>Anaesthetics11</v>
      </c>
      <c r="C56" s="393" t="str">
        <f t="shared" si="39"/>
        <v>Anaesthetics</v>
      </c>
      <c r="D56" s="151">
        <v>11</v>
      </c>
      <c r="E56" s="152" t="s">
        <v>110</v>
      </c>
      <c r="F56" s="159">
        <f t="shared" ref="F56:U56" si="43">F47-F52</f>
        <v>0</v>
      </c>
      <c r="G56" s="160">
        <f t="shared" si="43"/>
        <v>0</v>
      </c>
      <c r="H56" s="160">
        <f t="shared" si="43"/>
        <v>0</v>
      </c>
      <c r="I56" s="161">
        <f t="shared" si="43"/>
        <v>0</v>
      </c>
      <c r="J56" s="353">
        <f t="shared" si="43"/>
        <v>0</v>
      </c>
      <c r="K56" s="160">
        <f t="shared" si="43"/>
        <v>0</v>
      </c>
      <c r="L56" s="160">
        <f t="shared" si="43"/>
        <v>0</v>
      </c>
      <c r="M56" s="373">
        <f t="shared" si="43"/>
        <v>0</v>
      </c>
      <c r="N56" s="159">
        <f t="shared" si="43"/>
        <v>0</v>
      </c>
      <c r="O56" s="160">
        <f t="shared" si="43"/>
        <v>0</v>
      </c>
      <c r="P56" s="160">
        <f t="shared" si="43"/>
        <v>0</v>
      </c>
      <c r="Q56" s="161">
        <f t="shared" si="43"/>
        <v>0</v>
      </c>
      <c r="R56" s="203">
        <f t="shared" si="43"/>
        <v>0</v>
      </c>
      <c r="S56" s="153">
        <f t="shared" si="43"/>
        <v>0</v>
      </c>
      <c r="T56" s="160">
        <f t="shared" si="43"/>
        <v>0</v>
      </c>
      <c r="U56" s="162">
        <f t="shared" si="43"/>
        <v>0</v>
      </c>
    </row>
    <row r="57" spans="1:21" x14ac:dyDescent="0.2">
      <c r="A57" s="11" t="str">
        <f t="shared" si="0"/>
        <v>Lothian</v>
      </c>
      <c r="B57" s="11" t="str">
        <f t="shared" si="1"/>
        <v>Anaesthetics12</v>
      </c>
      <c r="C57" s="393" t="str">
        <f t="shared" si="39"/>
        <v>Anaesthetics</v>
      </c>
      <c r="D57" s="151">
        <v>12</v>
      </c>
      <c r="E57" s="158" t="s">
        <v>27</v>
      </c>
      <c r="F57" s="170">
        <f>F42+F56</f>
        <v>0</v>
      </c>
      <c r="G57" s="164">
        <f t="shared" ref="G57:Q57" si="44">F57+G56</f>
        <v>0</v>
      </c>
      <c r="H57" s="164">
        <f t="shared" si="44"/>
        <v>0</v>
      </c>
      <c r="I57" s="166">
        <f t="shared" si="44"/>
        <v>0</v>
      </c>
      <c r="J57" s="354">
        <f t="shared" si="44"/>
        <v>0</v>
      </c>
      <c r="K57" s="164">
        <f t="shared" si="44"/>
        <v>0</v>
      </c>
      <c r="L57" s="164">
        <f t="shared" si="44"/>
        <v>0</v>
      </c>
      <c r="M57" s="374">
        <f t="shared" si="44"/>
        <v>0</v>
      </c>
      <c r="N57" s="163">
        <f t="shared" si="44"/>
        <v>0</v>
      </c>
      <c r="O57" s="164">
        <f t="shared" si="44"/>
        <v>0</v>
      </c>
      <c r="P57" s="164">
        <f t="shared" si="44"/>
        <v>0</v>
      </c>
      <c r="Q57" s="166">
        <f t="shared" si="44"/>
        <v>0</v>
      </c>
      <c r="R57" s="203"/>
      <c r="S57" s="163">
        <f>I57</f>
        <v>0</v>
      </c>
      <c r="T57" s="164">
        <f>M57</f>
        <v>0</v>
      </c>
      <c r="U57" s="165">
        <f>Q57</f>
        <v>0</v>
      </c>
    </row>
    <row r="58" spans="1:21" x14ac:dyDescent="0.2">
      <c r="A58" s="11" t="str">
        <f t="shared" si="0"/>
        <v>Lothian</v>
      </c>
      <c r="B58" s="11" t="str">
        <f t="shared" si="1"/>
        <v>Anaesthetics13</v>
      </c>
      <c r="C58" s="393" t="str">
        <f t="shared" si="39"/>
        <v>Anaesthetics</v>
      </c>
      <c r="D58" s="151">
        <v>13</v>
      </c>
      <c r="E58" s="152" t="s">
        <v>25</v>
      </c>
      <c r="F58" s="163" t="e">
        <f t="shared" ref="F58:Q58" si="45">F57/(F52/13)</f>
        <v>#DIV/0!</v>
      </c>
      <c r="G58" s="164" t="e">
        <f t="shared" si="45"/>
        <v>#DIV/0!</v>
      </c>
      <c r="H58" s="164" t="e">
        <f t="shared" si="45"/>
        <v>#DIV/0!</v>
      </c>
      <c r="I58" s="166" t="e">
        <f t="shared" si="45"/>
        <v>#DIV/0!</v>
      </c>
      <c r="J58" s="354" t="e">
        <f t="shared" si="45"/>
        <v>#DIV/0!</v>
      </c>
      <c r="K58" s="164" t="e">
        <f t="shared" si="45"/>
        <v>#DIV/0!</v>
      </c>
      <c r="L58" s="164" t="e">
        <f t="shared" si="45"/>
        <v>#DIV/0!</v>
      </c>
      <c r="M58" s="374" t="e">
        <f t="shared" si="45"/>
        <v>#DIV/0!</v>
      </c>
      <c r="N58" s="163" t="e">
        <f t="shared" si="45"/>
        <v>#DIV/0!</v>
      </c>
      <c r="O58" s="164" t="e">
        <f t="shared" si="45"/>
        <v>#DIV/0!</v>
      </c>
      <c r="P58" s="164" t="e">
        <f t="shared" si="45"/>
        <v>#DIV/0!</v>
      </c>
      <c r="Q58" s="166" t="e">
        <f t="shared" si="45"/>
        <v>#DIV/0!</v>
      </c>
      <c r="R58" s="203"/>
      <c r="S58" s="163" t="e">
        <f>I58</f>
        <v>#DIV/0!</v>
      </c>
      <c r="T58" s="164" t="e">
        <f>M58</f>
        <v>#DIV/0!</v>
      </c>
      <c r="U58" s="165" t="e">
        <f>Q58</f>
        <v>#DIV/0!</v>
      </c>
    </row>
    <row r="59" spans="1:21" x14ac:dyDescent="0.2">
      <c r="A59" s="11" t="str">
        <f t="shared" si="0"/>
        <v>Lothian</v>
      </c>
      <c r="B59" s="11" t="str">
        <f t="shared" si="1"/>
        <v>Anaesthetics14</v>
      </c>
      <c r="C59" s="393" t="str">
        <f t="shared" si="39"/>
        <v>Anaesthetics</v>
      </c>
      <c r="D59" s="86">
        <v>14</v>
      </c>
      <c r="E59" s="45" t="s">
        <v>30</v>
      </c>
      <c r="F59" s="48"/>
      <c r="G59" s="46"/>
      <c r="H59" s="46"/>
      <c r="I59" s="47"/>
      <c r="J59" s="358"/>
      <c r="K59" s="46"/>
      <c r="L59" s="46"/>
      <c r="M59" s="378"/>
      <c r="N59" s="48"/>
      <c r="O59" s="46"/>
      <c r="P59" s="46"/>
      <c r="Q59" s="47"/>
      <c r="R59" s="205"/>
      <c r="S59" s="163">
        <f>I59</f>
        <v>0</v>
      </c>
      <c r="T59" s="164">
        <f>M59</f>
        <v>0</v>
      </c>
      <c r="U59" s="165">
        <f>Q59</f>
        <v>0</v>
      </c>
    </row>
    <row r="60" spans="1:21" x14ac:dyDescent="0.2">
      <c r="A60" s="11" t="str">
        <f t="shared" si="0"/>
        <v>Lothian</v>
      </c>
      <c r="B60" s="11" t="str">
        <f t="shared" si="1"/>
        <v>Anaesthetics15</v>
      </c>
      <c r="C60" s="393" t="str">
        <f t="shared" si="39"/>
        <v>Anaesthetics</v>
      </c>
      <c r="D60" s="151">
        <v>15</v>
      </c>
      <c r="E60" s="152" t="s">
        <v>187</v>
      </c>
      <c r="F60" s="364">
        <v>2.2838273908644733</v>
      </c>
      <c r="G60" s="337">
        <v>2.0335936876047125</v>
      </c>
      <c r="H60" s="338">
        <v>1.896717189400549</v>
      </c>
      <c r="I60" s="365">
        <v>1.7598406911963855</v>
      </c>
      <c r="J60" s="339">
        <v>1.6229641929922221</v>
      </c>
      <c r="K60" s="340">
        <v>1.486087694788059</v>
      </c>
      <c r="L60" s="337">
        <v>0.96986775870378583</v>
      </c>
      <c r="M60" s="339">
        <v>0.45364782261951259</v>
      </c>
      <c r="N60" s="396" t="s">
        <v>15</v>
      </c>
      <c r="O60" s="397" t="s">
        <v>15</v>
      </c>
      <c r="P60" s="398" t="s">
        <v>15</v>
      </c>
      <c r="Q60" s="399" t="s">
        <v>15</v>
      </c>
      <c r="R60" s="205"/>
      <c r="S60" s="163">
        <f>I60</f>
        <v>1.7598406911963855</v>
      </c>
      <c r="T60" s="164">
        <f>M60</f>
        <v>0.45364782261951259</v>
      </c>
      <c r="U60" s="395" t="str">
        <f>Q60</f>
        <v>-</v>
      </c>
    </row>
    <row r="61" spans="1:21" x14ac:dyDescent="0.2">
      <c r="A61" s="11" t="str">
        <f t="shared" si="0"/>
        <v>Lothian</v>
      </c>
      <c r="B61" s="11" t="str">
        <f t="shared" si="1"/>
        <v>Anaesthetics16</v>
      </c>
      <c r="C61" s="393" t="str">
        <f t="shared" si="39"/>
        <v>Anaesthetics</v>
      </c>
      <c r="D61" s="85">
        <v>16</v>
      </c>
      <c r="E61" s="14" t="s">
        <v>31</v>
      </c>
      <c r="F61" s="367"/>
      <c r="G61" s="341"/>
      <c r="H61" s="341"/>
      <c r="I61" s="368"/>
      <c r="J61" s="359"/>
      <c r="K61" s="341"/>
      <c r="L61" s="341"/>
      <c r="M61" s="379"/>
      <c r="N61" s="367"/>
      <c r="O61" s="341"/>
      <c r="P61" s="341"/>
      <c r="Q61" s="368"/>
      <c r="R61" s="205"/>
      <c r="S61" s="334"/>
      <c r="T61" s="169"/>
      <c r="U61" s="335"/>
    </row>
    <row r="62" spans="1:21" x14ac:dyDescent="0.2">
      <c r="A62" s="11" t="str">
        <f t="shared" si="0"/>
        <v>Lothian</v>
      </c>
      <c r="B62" s="11" t="str">
        <f t="shared" si="1"/>
        <v xml:space="preserve">Anaesthetics </v>
      </c>
      <c r="C62" s="393" t="str">
        <f t="shared" si="39"/>
        <v>Anaesthetics</v>
      </c>
      <c r="D62" s="84" t="s">
        <v>79</v>
      </c>
      <c r="E62" s="21" t="s">
        <v>54</v>
      </c>
      <c r="F62" s="23"/>
      <c r="G62" s="24"/>
      <c r="H62" s="24"/>
      <c r="I62" s="25"/>
      <c r="J62" s="24"/>
      <c r="K62" s="24"/>
      <c r="L62" s="24"/>
      <c r="M62" s="24"/>
      <c r="N62" s="23"/>
      <c r="O62" s="24"/>
      <c r="P62" s="24"/>
      <c r="Q62" s="25"/>
      <c r="R62" s="200"/>
      <c r="S62" s="23"/>
      <c r="T62" s="24"/>
      <c r="U62" s="104"/>
    </row>
    <row r="63" spans="1:21" x14ac:dyDescent="0.2">
      <c r="A63" s="11" t="str">
        <f t="shared" si="0"/>
        <v>Lothian</v>
      </c>
      <c r="B63" s="11" t="str">
        <f t="shared" si="1"/>
        <v>Anaesthetics17</v>
      </c>
      <c r="C63" s="393" t="str">
        <f t="shared" si="39"/>
        <v>Anaesthetics</v>
      </c>
      <c r="D63" s="336">
        <v>17</v>
      </c>
      <c r="E63" s="44" t="s">
        <v>26</v>
      </c>
      <c r="F63" s="49">
        <v>0</v>
      </c>
      <c r="G63" s="50">
        <v>0</v>
      </c>
      <c r="H63" s="50">
        <v>0</v>
      </c>
      <c r="I63" s="51">
        <v>0</v>
      </c>
      <c r="J63" s="360">
        <v>0</v>
      </c>
      <c r="K63" s="50">
        <v>0</v>
      </c>
      <c r="L63" s="50">
        <v>0</v>
      </c>
      <c r="M63" s="380">
        <v>0</v>
      </c>
      <c r="N63" s="49">
        <v>0</v>
      </c>
      <c r="O63" s="50">
        <v>0</v>
      </c>
      <c r="P63" s="50">
        <v>0</v>
      </c>
      <c r="Q63" s="51">
        <v>0</v>
      </c>
      <c r="R63" s="200"/>
      <c r="S63" s="27"/>
      <c r="T63" s="28"/>
      <c r="U63" s="113"/>
    </row>
    <row r="64" spans="1:21" ht="13.5" thickBot="1" x14ac:dyDescent="0.25">
      <c r="A64" s="11" t="str">
        <f t="shared" si="0"/>
        <v>Lothian</v>
      </c>
      <c r="B64" s="11" t="str">
        <f t="shared" si="1"/>
        <v>Anaesthetics18</v>
      </c>
      <c r="C64" s="393" t="str">
        <f t="shared" si="39"/>
        <v>Anaesthetics</v>
      </c>
      <c r="D64" s="167">
        <v>18</v>
      </c>
      <c r="E64" s="168" t="s">
        <v>34</v>
      </c>
      <c r="F64" s="163">
        <f t="shared" ref="F64:Q64" si="46">F63*F52</f>
        <v>0</v>
      </c>
      <c r="G64" s="164">
        <f t="shared" si="46"/>
        <v>0</v>
      </c>
      <c r="H64" s="164">
        <f t="shared" si="46"/>
        <v>0</v>
      </c>
      <c r="I64" s="166">
        <f t="shared" si="46"/>
        <v>0</v>
      </c>
      <c r="J64" s="354">
        <f t="shared" si="46"/>
        <v>0</v>
      </c>
      <c r="K64" s="164">
        <f t="shared" si="46"/>
        <v>0</v>
      </c>
      <c r="L64" s="164">
        <f t="shared" si="46"/>
        <v>0</v>
      </c>
      <c r="M64" s="374">
        <f t="shared" si="46"/>
        <v>0</v>
      </c>
      <c r="N64" s="163">
        <f t="shared" si="46"/>
        <v>0</v>
      </c>
      <c r="O64" s="164">
        <f t="shared" si="46"/>
        <v>0</v>
      </c>
      <c r="P64" s="164">
        <f t="shared" si="46"/>
        <v>0</v>
      </c>
      <c r="Q64" s="166">
        <f t="shared" si="46"/>
        <v>0</v>
      </c>
      <c r="R64" s="202"/>
      <c r="S64" s="163">
        <f>SUM(F64:I64)</f>
        <v>0</v>
      </c>
      <c r="T64" s="164">
        <f>SUM(J64:M64)</f>
        <v>0</v>
      </c>
      <c r="U64" s="165">
        <f>SUM(N64:Q64)</f>
        <v>0</v>
      </c>
    </row>
    <row r="65" spans="1:21" ht="18.75" thickBot="1" x14ac:dyDescent="0.3">
      <c r="A65" s="11" t="str">
        <f t="shared" si="0"/>
        <v>Lothian</v>
      </c>
      <c r="B65" s="11" t="str">
        <f t="shared" si="1"/>
        <v>CardiologyCardiology</v>
      </c>
      <c r="C65" s="392" t="str">
        <f>D65</f>
        <v>Cardiology</v>
      </c>
      <c r="D65" s="68" t="s">
        <v>57</v>
      </c>
      <c r="E65" s="80"/>
      <c r="F65" s="366"/>
      <c r="G65" s="81"/>
      <c r="H65" s="81"/>
      <c r="I65" s="363"/>
      <c r="J65" s="81"/>
      <c r="K65" s="81"/>
      <c r="L65" s="81"/>
      <c r="M65" s="81"/>
      <c r="N65" s="382"/>
      <c r="O65" s="69"/>
      <c r="P65" s="69"/>
      <c r="Q65" s="383"/>
      <c r="R65" s="69"/>
      <c r="S65" s="382"/>
      <c r="T65" s="69"/>
      <c r="U65" s="82"/>
    </row>
    <row r="66" spans="1:21" x14ac:dyDescent="0.2">
      <c r="A66" s="11" t="str">
        <f t="shared" si="0"/>
        <v>Lothian</v>
      </c>
      <c r="B66" s="11" t="str">
        <f t="shared" si="1"/>
        <v>Cardiology1</v>
      </c>
      <c r="C66" s="393" t="str">
        <f t="shared" ref="C66:C90" si="47">C65</f>
        <v>Cardiology</v>
      </c>
      <c r="D66" s="84">
        <v>1</v>
      </c>
      <c r="E66" s="21" t="s">
        <v>52</v>
      </c>
      <c r="F66" s="516"/>
      <c r="G66" s="20"/>
      <c r="H66" s="20"/>
      <c r="I66" s="117"/>
      <c r="J66" s="13"/>
      <c r="K66" s="13"/>
      <c r="L66" s="13"/>
      <c r="M66" s="13"/>
      <c r="N66" s="125"/>
      <c r="O66" s="13"/>
      <c r="P66" s="13"/>
      <c r="Q66" s="126"/>
      <c r="R66" s="200"/>
      <c r="S66" s="116"/>
      <c r="T66" s="20"/>
      <c r="U66" s="118"/>
    </row>
    <row r="67" spans="1:21" x14ac:dyDescent="0.2">
      <c r="A67" s="11" t="str">
        <f t="shared" si="0"/>
        <v>Lothian</v>
      </c>
      <c r="B67" s="11" t="str">
        <f t="shared" si="1"/>
        <v>Cardiology2</v>
      </c>
      <c r="C67" s="393" t="str">
        <f t="shared" si="47"/>
        <v>Cardiology</v>
      </c>
      <c r="D67" s="84">
        <v>2</v>
      </c>
      <c r="E67" s="21" t="s">
        <v>93</v>
      </c>
      <c r="F67" s="197"/>
      <c r="G67" s="20"/>
      <c r="H67" s="20"/>
      <c r="I67" s="117"/>
      <c r="J67" s="20"/>
      <c r="K67" s="20"/>
      <c r="L67" s="20"/>
      <c r="M67" s="20"/>
      <c r="N67" s="116"/>
      <c r="O67" s="20"/>
      <c r="P67" s="20"/>
      <c r="Q67" s="117"/>
      <c r="R67" s="200"/>
      <c r="S67" s="116"/>
      <c r="T67" s="20"/>
      <c r="U67" s="118"/>
    </row>
    <row r="68" spans="1:21" x14ac:dyDescent="0.2">
      <c r="A68" s="11" t="str">
        <f t="shared" si="0"/>
        <v>Lothian</v>
      </c>
      <c r="B68" s="11" t="str">
        <f t="shared" si="1"/>
        <v>Cardiology3</v>
      </c>
      <c r="C68" s="393" t="str">
        <f t="shared" si="47"/>
        <v>Cardiology</v>
      </c>
      <c r="D68" s="84">
        <v>3</v>
      </c>
      <c r="E68" s="21" t="s">
        <v>94</v>
      </c>
      <c r="F68" s="197"/>
      <c r="G68" s="20"/>
      <c r="H68" s="20"/>
      <c r="I68" s="117"/>
      <c r="J68" s="20"/>
      <c r="K68" s="20"/>
      <c r="L68" s="20"/>
      <c r="M68" s="20"/>
      <c r="N68" s="116"/>
      <c r="O68" s="20"/>
      <c r="P68" s="20"/>
      <c r="Q68" s="117"/>
      <c r="R68" s="200"/>
      <c r="S68" s="116"/>
      <c r="T68" s="20"/>
      <c r="U68" s="118"/>
    </row>
    <row r="69" spans="1:21" x14ac:dyDescent="0.2">
      <c r="A69" s="11" t="str">
        <f t="shared" si="0"/>
        <v>Lothian</v>
      </c>
      <c r="B69" s="11" t="str">
        <f t="shared" si="1"/>
        <v xml:space="preserve">Cardiology </v>
      </c>
      <c r="C69" s="393" t="str">
        <f t="shared" si="47"/>
        <v>Cardiology</v>
      </c>
      <c r="D69" s="88" t="s">
        <v>79</v>
      </c>
      <c r="E69" s="34"/>
      <c r="F69" s="116"/>
      <c r="G69" s="20"/>
      <c r="H69" s="20"/>
      <c r="I69" s="117"/>
      <c r="J69" s="52"/>
      <c r="K69" s="52"/>
      <c r="L69" s="52"/>
      <c r="M69" s="52"/>
      <c r="N69" s="127"/>
      <c r="O69" s="52"/>
      <c r="P69" s="52"/>
      <c r="Q69" s="128"/>
      <c r="R69" s="200"/>
      <c r="S69" s="116"/>
      <c r="T69" s="20"/>
      <c r="U69" s="118"/>
    </row>
    <row r="70" spans="1:21" x14ac:dyDescent="0.2">
      <c r="A70" s="11" t="str">
        <f t="shared" si="0"/>
        <v>Lothian</v>
      </c>
      <c r="B70" s="11" t="str">
        <f t="shared" si="1"/>
        <v xml:space="preserve">Cardiology </v>
      </c>
      <c r="C70" s="393" t="str">
        <f t="shared" si="47"/>
        <v>Cardiology</v>
      </c>
      <c r="D70" s="84" t="s">
        <v>79</v>
      </c>
      <c r="E70" s="21" t="s">
        <v>33</v>
      </c>
      <c r="F70" s="23"/>
      <c r="G70" s="24"/>
      <c r="H70" s="24"/>
      <c r="I70" s="25"/>
      <c r="J70" s="24"/>
      <c r="K70" s="24"/>
      <c r="L70" s="24"/>
      <c r="M70" s="24"/>
      <c r="N70" s="23"/>
      <c r="O70" s="24"/>
      <c r="P70" s="24"/>
      <c r="Q70" s="25"/>
      <c r="R70" s="200"/>
      <c r="S70" s="23"/>
      <c r="T70" s="24"/>
      <c r="U70" s="104"/>
    </row>
    <row r="71" spans="1:21" x14ac:dyDescent="0.2">
      <c r="A71" s="11" t="str">
        <f t="shared" si="0"/>
        <v>Lothian</v>
      </c>
      <c r="B71" s="11" t="str">
        <f t="shared" si="1"/>
        <v>Cardiology4</v>
      </c>
      <c r="C71" s="393" t="str">
        <f t="shared" si="47"/>
        <v>Cardiology</v>
      </c>
      <c r="D71" s="86">
        <v>4</v>
      </c>
      <c r="E71" s="26" t="s">
        <v>14</v>
      </c>
      <c r="F71" s="27"/>
      <c r="G71" s="28"/>
      <c r="H71" s="28"/>
      <c r="I71" s="29"/>
      <c r="J71" s="356"/>
      <c r="K71" s="28"/>
      <c r="L71" s="28"/>
      <c r="M71" s="376"/>
      <c r="N71" s="27"/>
      <c r="O71" s="28"/>
      <c r="P71" s="28"/>
      <c r="Q71" s="29"/>
      <c r="R71" s="200"/>
      <c r="S71" s="179">
        <f>SUM(F71:I71)</f>
        <v>0</v>
      </c>
      <c r="T71" s="180">
        <f>SUM(J71:M71)</f>
        <v>0</v>
      </c>
      <c r="U71" s="181">
        <f>SUM(N71:Q71)</f>
        <v>0</v>
      </c>
    </row>
    <row r="72" spans="1:21" x14ac:dyDescent="0.2">
      <c r="A72" s="11" t="str">
        <f t="shared" si="0"/>
        <v>Lothian</v>
      </c>
      <c r="B72" s="11" t="str">
        <f t="shared" si="1"/>
        <v>Cardiology5</v>
      </c>
      <c r="C72" s="393" t="str">
        <f t="shared" si="47"/>
        <v>Cardiology</v>
      </c>
      <c r="D72" s="87">
        <v>5</v>
      </c>
      <c r="E72" s="30" t="s">
        <v>13</v>
      </c>
      <c r="F72" s="31"/>
      <c r="G72" s="32"/>
      <c r="H72" s="32"/>
      <c r="I72" s="33"/>
      <c r="J72" s="357"/>
      <c r="K72" s="32"/>
      <c r="L72" s="32"/>
      <c r="M72" s="377"/>
      <c r="N72" s="31"/>
      <c r="O72" s="32"/>
      <c r="P72" s="32"/>
      <c r="Q72" s="33"/>
      <c r="R72" s="200"/>
      <c r="S72" s="163">
        <f>SUM(F72:I72)</f>
        <v>0</v>
      </c>
      <c r="T72" s="164">
        <f>SUM(J72:M72)</f>
        <v>0</v>
      </c>
      <c r="U72" s="165">
        <f>SUM(N72:Q72)</f>
        <v>0</v>
      </c>
    </row>
    <row r="73" spans="1:21" x14ac:dyDescent="0.2">
      <c r="A73" s="11" t="str">
        <f t="shared" si="0"/>
        <v>Lothian</v>
      </c>
      <c r="B73" s="11" t="str">
        <f t="shared" si="1"/>
        <v>Cardiology6</v>
      </c>
      <c r="C73" s="393" t="str">
        <f t="shared" si="47"/>
        <v>Cardiology</v>
      </c>
      <c r="D73" s="84">
        <v>6</v>
      </c>
      <c r="E73" s="21" t="s">
        <v>16</v>
      </c>
      <c r="F73" s="62">
        <f t="shared" ref="F73:Q73" si="48">F71-F72</f>
        <v>0</v>
      </c>
      <c r="G73" s="63">
        <f t="shared" si="48"/>
        <v>0</v>
      </c>
      <c r="H73" s="63">
        <f t="shared" si="48"/>
        <v>0</v>
      </c>
      <c r="I73" s="64">
        <f t="shared" si="48"/>
        <v>0</v>
      </c>
      <c r="J73" s="352">
        <f t="shared" si="48"/>
        <v>0</v>
      </c>
      <c r="K73" s="63">
        <f t="shared" si="48"/>
        <v>0</v>
      </c>
      <c r="L73" s="63">
        <f t="shared" si="48"/>
        <v>0</v>
      </c>
      <c r="M73" s="372">
        <f t="shared" si="48"/>
        <v>0</v>
      </c>
      <c r="N73" s="62">
        <f t="shared" si="48"/>
        <v>0</v>
      </c>
      <c r="O73" s="63">
        <f t="shared" si="48"/>
        <v>0</v>
      </c>
      <c r="P73" s="63">
        <f t="shared" si="48"/>
        <v>0</v>
      </c>
      <c r="Q73" s="64">
        <f t="shared" si="48"/>
        <v>0</v>
      </c>
      <c r="R73" s="202"/>
      <c r="S73" s="386">
        <f>S71-S72</f>
        <v>0</v>
      </c>
      <c r="T73" s="342">
        <f>T71-T72</f>
        <v>0</v>
      </c>
      <c r="U73" s="387">
        <f>U71-U72</f>
        <v>0</v>
      </c>
    </row>
    <row r="74" spans="1:21" x14ac:dyDescent="0.2">
      <c r="A74" s="11" t="str">
        <f t="shared" si="0"/>
        <v>Lothian</v>
      </c>
      <c r="B74" s="11" t="str">
        <f t="shared" si="1"/>
        <v xml:space="preserve">Cardiology </v>
      </c>
      <c r="C74" s="393" t="str">
        <f t="shared" si="47"/>
        <v>Cardiology</v>
      </c>
      <c r="D74" s="88" t="s">
        <v>79</v>
      </c>
      <c r="E74" s="34"/>
      <c r="F74" s="35"/>
      <c r="G74" s="36"/>
      <c r="H74" s="36"/>
      <c r="I74" s="37"/>
      <c r="J74" s="39"/>
      <c r="K74" s="39"/>
      <c r="L74" s="39"/>
      <c r="M74" s="39"/>
      <c r="N74" s="38"/>
      <c r="O74" s="39"/>
      <c r="P74" s="39"/>
      <c r="Q74" s="40"/>
      <c r="R74" s="200"/>
      <c r="S74" s="38"/>
      <c r="T74" s="39"/>
      <c r="U74" s="105"/>
    </row>
    <row r="75" spans="1:21" x14ac:dyDescent="0.2">
      <c r="A75" s="11" t="str">
        <f t="shared" si="0"/>
        <v>Lothian</v>
      </c>
      <c r="B75" s="11" t="str">
        <f t="shared" si="1"/>
        <v xml:space="preserve">Cardiology </v>
      </c>
      <c r="C75" s="393" t="str">
        <f t="shared" si="47"/>
        <v>Cardiology</v>
      </c>
      <c r="D75" s="84" t="s">
        <v>79</v>
      </c>
      <c r="E75" s="21" t="s">
        <v>29</v>
      </c>
      <c r="F75" s="23"/>
      <c r="G75" s="24"/>
      <c r="H75" s="24"/>
      <c r="I75" s="25"/>
      <c r="J75" s="24"/>
      <c r="K75" s="24"/>
      <c r="L75" s="24"/>
      <c r="M75" s="24"/>
      <c r="N75" s="23"/>
      <c r="O75" s="24"/>
      <c r="P75" s="24"/>
      <c r="Q75" s="25"/>
      <c r="R75" s="200"/>
      <c r="S75" s="23"/>
      <c r="T75" s="24"/>
      <c r="U75" s="104"/>
    </row>
    <row r="76" spans="1:21" x14ac:dyDescent="0.2">
      <c r="A76" s="11" t="str">
        <f t="shared" si="0"/>
        <v>Lothian</v>
      </c>
      <c r="B76" s="11" t="str">
        <f t="shared" si="1"/>
        <v>Cardiology7</v>
      </c>
      <c r="C76" s="393" t="str">
        <f t="shared" si="47"/>
        <v>Cardiology</v>
      </c>
      <c r="D76" s="86">
        <v>7</v>
      </c>
      <c r="E76" s="26" t="s">
        <v>46</v>
      </c>
      <c r="F76" s="27"/>
      <c r="G76" s="28"/>
      <c r="H76" s="28"/>
      <c r="I76" s="29"/>
      <c r="J76" s="356"/>
      <c r="K76" s="28"/>
      <c r="L76" s="28"/>
      <c r="M76" s="376"/>
      <c r="N76" s="27"/>
      <c r="O76" s="28"/>
      <c r="P76" s="28"/>
      <c r="Q76" s="29"/>
      <c r="R76" s="205"/>
      <c r="S76" s="153">
        <f>SUM(F76:I76)</f>
        <v>0</v>
      </c>
      <c r="T76" s="154">
        <f>SUM(J76:M76)</f>
        <v>0</v>
      </c>
      <c r="U76" s="157">
        <f>SUM(N76:Q76)</f>
        <v>0</v>
      </c>
    </row>
    <row r="77" spans="1:21" x14ac:dyDescent="0.2">
      <c r="A77" s="11" t="str">
        <f t="shared" ref="A77:A140" si="49">$E$5</f>
        <v>Lothian</v>
      </c>
      <c r="B77" s="11" t="str">
        <f t="shared" ref="B77:B140" si="50">CONCATENATE(C77,D77)</f>
        <v>Cardiology8</v>
      </c>
      <c r="C77" s="393" t="str">
        <f t="shared" si="47"/>
        <v>Cardiology</v>
      </c>
      <c r="D77" s="86">
        <v>8</v>
      </c>
      <c r="E77" s="30" t="s">
        <v>53</v>
      </c>
      <c r="F77" s="31"/>
      <c r="G77" s="32"/>
      <c r="H77" s="32"/>
      <c r="I77" s="33"/>
      <c r="J77" s="357"/>
      <c r="K77" s="32"/>
      <c r="L77" s="32"/>
      <c r="M77" s="377"/>
      <c r="N77" s="31"/>
      <c r="O77" s="32"/>
      <c r="P77" s="32"/>
      <c r="Q77" s="33"/>
      <c r="R77" s="205"/>
      <c r="S77" s="159">
        <f>SUM(F77:I77)</f>
        <v>0</v>
      </c>
      <c r="T77" s="160">
        <f>SUM(J77:M77)</f>
        <v>0</v>
      </c>
      <c r="U77" s="162">
        <f>SUM(N77:Q77)</f>
        <v>0</v>
      </c>
    </row>
    <row r="78" spans="1:21" x14ac:dyDescent="0.2">
      <c r="A78" s="11" t="str">
        <f t="shared" si="49"/>
        <v>Lothian</v>
      </c>
      <c r="B78" s="11" t="str">
        <f t="shared" si="50"/>
        <v>Cardiology9</v>
      </c>
      <c r="C78" s="393" t="str">
        <f t="shared" si="47"/>
        <v>Cardiology</v>
      </c>
      <c r="D78" s="84">
        <v>9</v>
      </c>
      <c r="E78" s="21" t="s">
        <v>32</v>
      </c>
      <c r="F78" s="62">
        <f t="shared" ref="F78:Q78" si="51">SUM(F76:F77)</f>
        <v>0</v>
      </c>
      <c r="G78" s="63">
        <f t="shared" si="51"/>
        <v>0</v>
      </c>
      <c r="H78" s="63">
        <f t="shared" si="51"/>
        <v>0</v>
      </c>
      <c r="I78" s="64">
        <f t="shared" si="51"/>
        <v>0</v>
      </c>
      <c r="J78" s="352">
        <f t="shared" si="51"/>
        <v>0</v>
      </c>
      <c r="K78" s="63">
        <f t="shared" si="51"/>
        <v>0</v>
      </c>
      <c r="L78" s="63">
        <f t="shared" si="51"/>
        <v>0</v>
      </c>
      <c r="M78" s="372">
        <f t="shared" si="51"/>
        <v>0</v>
      </c>
      <c r="N78" s="62">
        <f t="shared" si="51"/>
        <v>0</v>
      </c>
      <c r="O78" s="63">
        <f t="shared" si="51"/>
        <v>0</v>
      </c>
      <c r="P78" s="63">
        <f t="shared" si="51"/>
        <v>0</v>
      </c>
      <c r="Q78" s="64">
        <f t="shared" si="51"/>
        <v>0</v>
      </c>
      <c r="R78" s="202"/>
      <c r="S78" s="62">
        <f>SUM(F78:I78)</f>
        <v>0</v>
      </c>
      <c r="T78" s="63">
        <f>SUM(J78:M78)</f>
        <v>0</v>
      </c>
      <c r="U78" s="100">
        <f>SUM(N78:Q78)</f>
        <v>0</v>
      </c>
    </row>
    <row r="79" spans="1:21" x14ac:dyDescent="0.2">
      <c r="A79" s="11" t="str">
        <f t="shared" si="49"/>
        <v>Lothian</v>
      </c>
      <c r="B79" s="11" t="str">
        <f t="shared" si="50"/>
        <v xml:space="preserve">Cardiology </v>
      </c>
      <c r="C79" s="393" t="str">
        <f t="shared" si="47"/>
        <v>Cardiology</v>
      </c>
      <c r="D79" s="89" t="s">
        <v>79</v>
      </c>
      <c r="E79" s="43"/>
      <c r="F79" s="38"/>
      <c r="G79" s="39"/>
      <c r="H79" s="39"/>
      <c r="I79" s="40"/>
      <c r="J79" s="39"/>
      <c r="K79" s="39"/>
      <c r="L79" s="39"/>
      <c r="M79" s="39"/>
      <c r="N79" s="38"/>
      <c r="O79" s="39"/>
      <c r="P79" s="39"/>
      <c r="Q79" s="40"/>
      <c r="R79" s="205"/>
      <c r="S79" s="38"/>
      <c r="T79" s="39"/>
      <c r="U79" s="105"/>
    </row>
    <row r="80" spans="1:21" x14ac:dyDescent="0.2">
      <c r="A80" s="11" t="str">
        <f t="shared" si="49"/>
        <v>Lothian</v>
      </c>
      <c r="B80" s="11" t="str">
        <f t="shared" si="50"/>
        <v xml:space="preserve">Cardiology </v>
      </c>
      <c r="C80" s="393" t="str">
        <f t="shared" si="47"/>
        <v>Cardiology</v>
      </c>
      <c r="D80" s="84" t="s">
        <v>79</v>
      </c>
      <c r="E80" s="21" t="s">
        <v>24</v>
      </c>
      <c r="F80" s="23"/>
      <c r="G80" s="24"/>
      <c r="H80" s="24"/>
      <c r="I80" s="25"/>
      <c r="J80" s="24"/>
      <c r="K80" s="24"/>
      <c r="L80" s="24"/>
      <c r="M80" s="24"/>
      <c r="N80" s="23"/>
      <c r="O80" s="24"/>
      <c r="P80" s="24"/>
      <c r="Q80" s="25"/>
      <c r="R80" s="205"/>
      <c r="S80" s="23"/>
      <c r="T80" s="24"/>
      <c r="U80" s="104"/>
    </row>
    <row r="81" spans="1:21" x14ac:dyDescent="0.2">
      <c r="A81" s="11" t="str">
        <f t="shared" si="49"/>
        <v>Lothian</v>
      </c>
      <c r="B81" s="11" t="str">
        <f t="shared" si="50"/>
        <v>Cardiology10</v>
      </c>
      <c r="C81" s="393" t="str">
        <f t="shared" si="47"/>
        <v>Cardiology</v>
      </c>
      <c r="D81" s="151">
        <v>10</v>
      </c>
      <c r="E81" s="152" t="s">
        <v>109</v>
      </c>
      <c r="F81" s="153">
        <f t="shared" ref="F81:Q81" si="52">F73-F76</f>
        <v>0</v>
      </c>
      <c r="G81" s="154">
        <f t="shared" si="52"/>
        <v>0</v>
      </c>
      <c r="H81" s="154">
        <f t="shared" si="52"/>
        <v>0</v>
      </c>
      <c r="I81" s="155">
        <f t="shared" si="52"/>
        <v>0</v>
      </c>
      <c r="J81" s="343">
        <f t="shared" si="52"/>
        <v>0</v>
      </c>
      <c r="K81" s="154">
        <f t="shared" si="52"/>
        <v>0</v>
      </c>
      <c r="L81" s="154">
        <f t="shared" si="52"/>
        <v>0</v>
      </c>
      <c r="M81" s="371">
        <f t="shared" si="52"/>
        <v>0</v>
      </c>
      <c r="N81" s="153">
        <f t="shared" si="52"/>
        <v>0</v>
      </c>
      <c r="O81" s="154">
        <f t="shared" si="52"/>
        <v>0</v>
      </c>
      <c r="P81" s="154">
        <f t="shared" si="52"/>
        <v>0</v>
      </c>
      <c r="Q81" s="155">
        <f t="shared" si="52"/>
        <v>0</v>
      </c>
      <c r="R81" s="203"/>
      <c r="S81" s="344">
        <f>S73-S76</f>
        <v>0</v>
      </c>
      <c r="T81" s="343">
        <f>T73-T76</f>
        <v>0</v>
      </c>
      <c r="U81" s="157">
        <f>U73-U76</f>
        <v>0</v>
      </c>
    </row>
    <row r="82" spans="1:21" x14ac:dyDescent="0.2">
      <c r="A82" s="11" t="str">
        <f t="shared" si="49"/>
        <v>Lothian</v>
      </c>
      <c r="B82" s="11" t="str">
        <f t="shared" si="50"/>
        <v>Cardiology11</v>
      </c>
      <c r="C82" s="393" t="str">
        <f t="shared" si="47"/>
        <v>Cardiology</v>
      </c>
      <c r="D82" s="151">
        <v>11</v>
      </c>
      <c r="E82" s="152" t="s">
        <v>110</v>
      </c>
      <c r="F82" s="159">
        <f t="shared" ref="F82:U82" si="53">F73-F78</f>
        <v>0</v>
      </c>
      <c r="G82" s="160">
        <f t="shared" si="53"/>
        <v>0</v>
      </c>
      <c r="H82" s="160">
        <f t="shared" si="53"/>
        <v>0</v>
      </c>
      <c r="I82" s="161">
        <f t="shared" si="53"/>
        <v>0</v>
      </c>
      <c r="J82" s="353">
        <f t="shared" si="53"/>
        <v>0</v>
      </c>
      <c r="K82" s="160">
        <f t="shared" si="53"/>
        <v>0</v>
      </c>
      <c r="L82" s="160">
        <f t="shared" si="53"/>
        <v>0</v>
      </c>
      <c r="M82" s="373">
        <f t="shared" si="53"/>
        <v>0</v>
      </c>
      <c r="N82" s="159">
        <f t="shared" si="53"/>
        <v>0</v>
      </c>
      <c r="O82" s="160">
        <f t="shared" si="53"/>
        <v>0</v>
      </c>
      <c r="P82" s="160">
        <f t="shared" si="53"/>
        <v>0</v>
      </c>
      <c r="Q82" s="161">
        <f t="shared" si="53"/>
        <v>0</v>
      </c>
      <c r="R82" s="203">
        <f t="shared" si="53"/>
        <v>0</v>
      </c>
      <c r="S82" s="153">
        <f t="shared" si="53"/>
        <v>0</v>
      </c>
      <c r="T82" s="160">
        <f t="shared" si="53"/>
        <v>0</v>
      </c>
      <c r="U82" s="162">
        <f t="shared" si="53"/>
        <v>0</v>
      </c>
    </row>
    <row r="83" spans="1:21" x14ac:dyDescent="0.2">
      <c r="A83" s="11" t="str">
        <f t="shared" si="49"/>
        <v>Lothian</v>
      </c>
      <c r="B83" s="11" t="str">
        <f t="shared" si="50"/>
        <v>Cardiology12</v>
      </c>
      <c r="C83" s="393" t="str">
        <f t="shared" si="47"/>
        <v>Cardiology</v>
      </c>
      <c r="D83" s="151">
        <v>12</v>
      </c>
      <c r="E83" s="158" t="s">
        <v>27</v>
      </c>
      <c r="F83" s="170">
        <f>F68+F82</f>
        <v>0</v>
      </c>
      <c r="G83" s="164">
        <f t="shared" ref="G83:Q83" si="54">F83+G82</f>
        <v>0</v>
      </c>
      <c r="H83" s="164">
        <f t="shared" si="54"/>
        <v>0</v>
      </c>
      <c r="I83" s="166">
        <f t="shared" si="54"/>
        <v>0</v>
      </c>
      <c r="J83" s="354">
        <f t="shared" si="54"/>
        <v>0</v>
      </c>
      <c r="K83" s="164">
        <f t="shared" si="54"/>
        <v>0</v>
      </c>
      <c r="L83" s="164">
        <f t="shared" si="54"/>
        <v>0</v>
      </c>
      <c r="M83" s="374">
        <f t="shared" si="54"/>
        <v>0</v>
      </c>
      <c r="N83" s="163">
        <f t="shared" si="54"/>
        <v>0</v>
      </c>
      <c r="O83" s="164">
        <f t="shared" si="54"/>
        <v>0</v>
      </c>
      <c r="P83" s="164">
        <f t="shared" si="54"/>
        <v>0</v>
      </c>
      <c r="Q83" s="166">
        <f t="shared" si="54"/>
        <v>0</v>
      </c>
      <c r="R83" s="203"/>
      <c r="S83" s="163">
        <f>I83</f>
        <v>0</v>
      </c>
      <c r="T83" s="164">
        <f>M83</f>
        <v>0</v>
      </c>
      <c r="U83" s="165">
        <f>Q83</f>
        <v>0</v>
      </c>
    </row>
    <row r="84" spans="1:21" x14ac:dyDescent="0.2">
      <c r="A84" s="11" t="str">
        <f t="shared" si="49"/>
        <v>Lothian</v>
      </c>
      <c r="B84" s="11" t="str">
        <f t="shared" si="50"/>
        <v>Cardiology13</v>
      </c>
      <c r="C84" s="393" t="str">
        <f t="shared" si="47"/>
        <v>Cardiology</v>
      </c>
      <c r="D84" s="151">
        <v>13</v>
      </c>
      <c r="E84" s="152" t="s">
        <v>25</v>
      </c>
      <c r="F84" s="163" t="e">
        <f t="shared" ref="F84:Q84" si="55">F83/(F78/13)</f>
        <v>#DIV/0!</v>
      </c>
      <c r="G84" s="164" t="e">
        <f t="shared" si="55"/>
        <v>#DIV/0!</v>
      </c>
      <c r="H84" s="164" t="e">
        <f t="shared" si="55"/>
        <v>#DIV/0!</v>
      </c>
      <c r="I84" s="166" t="e">
        <f t="shared" si="55"/>
        <v>#DIV/0!</v>
      </c>
      <c r="J84" s="354" t="e">
        <f t="shared" si="55"/>
        <v>#DIV/0!</v>
      </c>
      <c r="K84" s="164" t="e">
        <f t="shared" si="55"/>
        <v>#DIV/0!</v>
      </c>
      <c r="L84" s="164" t="e">
        <f t="shared" si="55"/>
        <v>#DIV/0!</v>
      </c>
      <c r="M84" s="374" t="e">
        <f t="shared" si="55"/>
        <v>#DIV/0!</v>
      </c>
      <c r="N84" s="163" t="e">
        <f t="shared" si="55"/>
        <v>#DIV/0!</v>
      </c>
      <c r="O84" s="164" t="e">
        <f t="shared" si="55"/>
        <v>#DIV/0!</v>
      </c>
      <c r="P84" s="164" t="e">
        <f t="shared" si="55"/>
        <v>#DIV/0!</v>
      </c>
      <c r="Q84" s="166" t="e">
        <f t="shared" si="55"/>
        <v>#DIV/0!</v>
      </c>
      <c r="R84" s="203"/>
      <c r="S84" s="163" t="e">
        <f>I84</f>
        <v>#DIV/0!</v>
      </c>
      <c r="T84" s="164" t="e">
        <f>M84</f>
        <v>#DIV/0!</v>
      </c>
      <c r="U84" s="165" t="e">
        <f>Q84</f>
        <v>#DIV/0!</v>
      </c>
    </row>
    <row r="85" spans="1:21" x14ac:dyDescent="0.2">
      <c r="A85" s="11" t="str">
        <f t="shared" si="49"/>
        <v>Lothian</v>
      </c>
      <c r="B85" s="11" t="str">
        <f t="shared" si="50"/>
        <v>Cardiology14</v>
      </c>
      <c r="C85" s="393" t="str">
        <f t="shared" si="47"/>
        <v>Cardiology</v>
      </c>
      <c r="D85" s="86">
        <v>14</v>
      </c>
      <c r="E85" s="45" t="s">
        <v>30</v>
      </c>
      <c r="F85" s="48"/>
      <c r="G85" s="46"/>
      <c r="H85" s="46"/>
      <c r="I85" s="47"/>
      <c r="J85" s="358"/>
      <c r="K85" s="46"/>
      <c r="L85" s="46"/>
      <c r="M85" s="378"/>
      <c r="N85" s="48"/>
      <c r="O85" s="46"/>
      <c r="P85" s="46"/>
      <c r="Q85" s="47"/>
      <c r="R85" s="205"/>
      <c r="S85" s="163">
        <f>I85</f>
        <v>0</v>
      </c>
      <c r="T85" s="164">
        <f>M85</f>
        <v>0</v>
      </c>
      <c r="U85" s="165">
        <f>Q85</f>
        <v>0</v>
      </c>
    </row>
    <row r="86" spans="1:21" x14ac:dyDescent="0.2">
      <c r="A86" s="11" t="str">
        <f t="shared" si="49"/>
        <v>Lothian</v>
      </c>
      <c r="B86" s="11" t="str">
        <f t="shared" si="50"/>
        <v>Cardiology15</v>
      </c>
      <c r="C86" s="393" t="str">
        <f t="shared" si="47"/>
        <v>Cardiology</v>
      </c>
      <c r="D86" s="151">
        <v>15</v>
      </c>
      <c r="E86" s="152" t="s">
        <v>187</v>
      </c>
      <c r="F86" s="364">
        <v>1.522551593909649</v>
      </c>
      <c r="G86" s="337">
        <v>1.3557291250698085</v>
      </c>
      <c r="H86" s="338">
        <v>1.264478126267033</v>
      </c>
      <c r="I86" s="365">
        <v>1.1732271274642576</v>
      </c>
      <c r="J86" s="339">
        <v>1.0819761286614822</v>
      </c>
      <c r="K86" s="340">
        <v>0.99072512985870609</v>
      </c>
      <c r="L86" s="337">
        <v>0.64657850580252385</v>
      </c>
      <c r="M86" s="339">
        <v>0.30243188174634178</v>
      </c>
      <c r="N86" s="396" t="s">
        <v>15</v>
      </c>
      <c r="O86" s="397" t="s">
        <v>15</v>
      </c>
      <c r="P86" s="398" t="s">
        <v>15</v>
      </c>
      <c r="Q86" s="399" t="s">
        <v>15</v>
      </c>
      <c r="R86" s="205"/>
      <c r="S86" s="163">
        <f>I86</f>
        <v>1.1732271274642576</v>
      </c>
      <c r="T86" s="164">
        <f>M86</f>
        <v>0.30243188174634178</v>
      </c>
      <c r="U86" s="165" t="str">
        <f>Q86</f>
        <v>-</v>
      </c>
    </row>
    <row r="87" spans="1:21" x14ac:dyDescent="0.2">
      <c r="A87" s="11" t="str">
        <f t="shared" si="49"/>
        <v>Lothian</v>
      </c>
      <c r="B87" s="11" t="str">
        <f t="shared" si="50"/>
        <v>Cardiology16</v>
      </c>
      <c r="C87" s="393" t="str">
        <f t="shared" si="47"/>
        <v>Cardiology</v>
      </c>
      <c r="D87" s="85">
        <v>16</v>
      </c>
      <c r="E87" s="14" t="s">
        <v>31</v>
      </c>
      <c r="F87" s="367"/>
      <c r="G87" s="341"/>
      <c r="H87" s="341"/>
      <c r="I87" s="368"/>
      <c r="J87" s="359"/>
      <c r="K87" s="341"/>
      <c r="L87" s="341"/>
      <c r="M87" s="379"/>
      <c r="N87" s="367"/>
      <c r="O87" s="341"/>
      <c r="P87" s="341"/>
      <c r="Q87" s="368"/>
      <c r="R87" s="205"/>
      <c r="S87" s="334"/>
      <c r="T87" s="169"/>
      <c r="U87" s="335"/>
    </row>
    <row r="88" spans="1:21" x14ac:dyDescent="0.2">
      <c r="A88" s="11" t="str">
        <f t="shared" si="49"/>
        <v>Lothian</v>
      </c>
      <c r="B88" s="11" t="str">
        <f t="shared" si="50"/>
        <v xml:space="preserve">Cardiology </v>
      </c>
      <c r="C88" s="393" t="str">
        <f t="shared" si="47"/>
        <v>Cardiology</v>
      </c>
      <c r="D88" s="84" t="s">
        <v>79</v>
      </c>
      <c r="E88" s="21" t="s">
        <v>54</v>
      </c>
      <c r="F88" s="23"/>
      <c r="G88" s="24"/>
      <c r="H88" s="24"/>
      <c r="I88" s="25"/>
      <c r="J88" s="24"/>
      <c r="K88" s="24"/>
      <c r="L88" s="24"/>
      <c r="M88" s="24"/>
      <c r="N88" s="23"/>
      <c r="O88" s="24"/>
      <c r="P88" s="24"/>
      <c r="Q88" s="25"/>
      <c r="R88" s="200"/>
      <c r="S88" s="23"/>
      <c r="T88" s="24"/>
      <c r="U88" s="104"/>
    </row>
    <row r="89" spans="1:21" x14ac:dyDescent="0.2">
      <c r="A89" s="11" t="str">
        <f t="shared" si="49"/>
        <v>Lothian</v>
      </c>
      <c r="B89" s="11" t="str">
        <f t="shared" si="50"/>
        <v>Cardiology17</v>
      </c>
      <c r="C89" s="393" t="str">
        <f t="shared" si="47"/>
        <v>Cardiology</v>
      </c>
      <c r="D89" s="336">
        <v>17</v>
      </c>
      <c r="E89" s="44" t="s">
        <v>26</v>
      </c>
      <c r="F89" s="49">
        <v>0</v>
      </c>
      <c r="G89" s="50">
        <v>0</v>
      </c>
      <c r="H89" s="50">
        <v>0</v>
      </c>
      <c r="I89" s="51">
        <v>0</v>
      </c>
      <c r="J89" s="360">
        <v>0</v>
      </c>
      <c r="K89" s="50">
        <v>0</v>
      </c>
      <c r="L89" s="50">
        <v>0</v>
      </c>
      <c r="M89" s="380">
        <v>0</v>
      </c>
      <c r="N89" s="49">
        <v>0</v>
      </c>
      <c r="O89" s="50">
        <v>0</v>
      </c>
      <c r="P89" s="50">
        <v>0</v>
      </c>
      <c r="Q89" s="51">
        <v>0</v>
      </c>
      <c r="R89" s="200"/>
      <c r="S89" s="27"/>
      <c r="T89" s="28"/>
      <c r="U89" s="113"/>
    </row>
    <row r="90" spans="1:21" ht="13.5" thickBot="1" x14ac:dyDescent="0.25">
      <c r="A90" s="11" t="str">
        <f t="shared" si="49"/>
        <v>Lothian</v>
      </c>
      <c r="B90" s="11" t="str">
        <f t="shared" si="50"/>
        <v>Cardiology18</v>
      </c>
      <c r="C90" s="393" t="str">
        <f t="shared" si="47"/>
        <v>Cardiology</v>
      </c>
      <c r="D90" s="167">
        <v>18</v>
      </c>
      <c r="E90" s="168" t="s">
        <v>34</v>
      </c>
      <c r="F90" s="163">
        <f t="shared" ref="F90:Q90" si="56">F89*F78</f>
        <v>0</v>
      </c>
      <c r="G90" s="164">
        <f t="shared" si="56"/>
        <v>0</v>
      </c>
      <c r="H90" s="164">
        <f t="shared" si="56"/>
        <v>0</v>
      </c>
      <c r="I90" s="166">
        <f t="shared" si="56"/>
        <v>0</v>
      </c>
      <c r="J90" s="354">
        <f t="shared" si="56"/>
        <v>0</v>
      </c>
      <c r="K90" s="164">
        <f t="shared" si="56"/>
        <v>0</v>
      </c>
      <c r="L90" s="164">
        <f t="shared" si="56"/>
        <v>0</v>
      </c>
      <c r="M90" s="374">
        <f t="shared" si="56"/>
        <v>0</v>
      </c>
      <c r="N90" s="163">
        <f t="shared" si="56"/>
        <v>0</v>
      </c>
      <c r="O90" s="164">
        <f t="shared" si="56"/>
        <v>0</v>
      </c>
      <c r="P90" s="164">
        <f t="shared" si="56"/>
        <v>0</v>
      </c>
      <c r="Q90" s="166">
        <f t="shared" si="56"/>
        <v>0</v>
      </c>
      <c r="R90" s="202"/>
      <c r="S90" s="163">
        <f>SUM(F90:I90)</f>
        <v>0</v>
      </c>
      <c r="T90" s="164">
        <f>SUM(J90:M90)</f>
        <v>0</v>
      </c>
      <c r="U90" s="165">
        <f>SUM(N90:Q90)</f>
        <v>0</v>
      </c>
    </row>
    <row r="91" spans="1:21" ht="18.75" thickBot="1" x14ac:dyDescent="0.3">
      <c r="A91" s="11" t="str">
        <f t="shared" si="49"/>
        <v>Lothian</v>
      </c>
      <c r="B91" s="11" t="str">
        <f t="shared" si="50"/>
        <v>DermatologyDermatology</v>
      </c>
      <c r="C91" s="392" t="str">
        <f>D91</f>
        <v>Dermatology</v>
      </c>
      <c r="D91" s="68" t="s">
        <v>58</v>
      </c>
      <c r="E91" s="80"/>
      <c r="F91" s="366"/>
      <c r="G91" s="81"/>
      <c r="H91" s="81"/>
      <c r="I91" s="363"/>
      <c r="J91" s="81"/>
      <c r="K91" s="81"/>
      <c r="L91" s="81"/>
      <c r="M91" s="81"/>
      <c r="N91" s="382"/>
      <c r="O91" s="69"/>
      <c r="P91" s="69"/>
      <c r="Q91" s="383"/>
      <c r="R91" s="69"/>
      <c r="S91" s="382"/>
      <c r="T91" s="69"/>
      <c r="U91" s="82"/>
    </row>
    <row r="92" spans="1:21" x14ac:dyDescent="0.2">
      <c r="A92" s="11" t="str">
        <f t="shared" si="49"/>
        <v>Lothian</v>
      </c>
      <c r="B92" s="11" t="str">
        <f t="shared" si="50"/>
        <v>Dermatology1</v>
      </c>
      <c r="C92" s="393" t="str">
        <f t="shared" ref="C92:C116" si="57">C91</f>
        <v>Dermatology</v>
      </c>
      <c r="D92" s="84">
        <v>1</v>
      </c>
      <c r="E92" s="21" t="s">
        <v>52</v>
      </c>
      <c r="F92" s="197">
        <v>6452</v>
      </c>
      <c r="G92" s="20"/>
      <c r="H92" s="20"/>
      <c r="I92" s="117"/>
      <c r="J92" s="13"/>
      <c r="K92" s="13"/>
      <c r="L92" s="13"/>
      <c r="M92" s="13"/>
      <c r="N92" s="125"/>
      <c r="O92" s="13"/>
      <c r="P92" s="13"/>
      <c r="Q92" s="126"/>
      <c r="R92" s="200"/>
      <c r="S92" s="116"/>
      <c r="T92" s="20"/>
      <c r="U92" s="118"/>
    </row>
    <row r="93" spans="1:21" x14ac:dyDescent="0.2">
      <c r="A93" s="11" t="str">
        <f t="shared" si="49"/>
        <v>Lothian</v>
      </c>
      <c r="B93" s="11" t="str">
        <f t="shared" si="50"/>
        <v>Dermatology2</v>
      </c>
      <c r="C93" s="393" t="str">
        <f t="shared" si="57"/>
        <v>Dermatology</v>
      </c>
      <c r="D93" s="84">
        <v>2</v>
      </c>
      <c r="E93" s="21" t="s">
        <v>93</v>
      </c>
      <c r="F93" s="197">
        <v>3216</v>
      </c>
      <c r="G93" s="20"/>
      <c r="H93" s="20"/>
      <c r="I93" s="117"/>
      <c r="J93" s="20"/>
      <c r="K93" s="20"/>
      <c r="L93" s="20"/>
      <c r="M93" s="20"/>
      <c r="N93" s="116"/>
      <c r="O93" s="20"/>
      <c r="P93" s="20"/>
      <c r="Q93" s="117"/>
      <c r="R93" s="200"/>
      <c r="S93" s="116"/>
      <c r="T93" s="20"/>
      <c r="U93" s="118"/>
    </row>
    <row r="94" spans="1:21" x14ac:dyDescent="0.2">
      <c r="A94" s="11" t="str">
        <f t="shared" si="49"/>
        <v>Lothian</v>
      </c>
      <c r="B94" s="11" t="str">
        <f t="shared" si="50"/>
        <v>Dermatology3</v>
      </c>
      <c r="C94" s="393" t="str">
        <f t="shared" si="57"/>
        <v>Dermatology</v>
      </c>
      <c r="D94" s="84">
        <v>3</v>
      </c>
      <c r="E94" s="21" t="s">
        <v>94</v>
      </c>
      <c r="F94" s="197">
        <v>11260</v>
      </c>
      <c r="G94" s="20"/>
      <c r="H94" s="20"/>
      <c r="I94" s="117"/>
      <c r="J94" s="20"/>
      <c r="K94" s="20"/>
      <c r="L94" s="20"/>
      <c r="M94" s="20"/>
      <c r="N94" s="116"/>
      <c r="O94" s="20"/>
      <c r="P94" s="20"/>
      <c r="Q94" s="117"/>
      <c r="R94" s="200"/>
      <c r="S94" s="116"/>
      <c r="T94" s="20"/>
      <c r="U94" s="118"/>
    </row>
    <row r="95" spans="1:21" x14ac:dyDescent="0.2">
      <c r="A95" s="11" t="str">
        <f t="shared" si="49"/>
        <v>Lothian</v>
      </c>
      <c r="B95" s="11" t="str">
        <f t="shared" si="50"/>
        <v xml:space="preserve">Dermatology </v>
      </c>
      <c r="C95" s="393" t="str">
        <f t="shared" si="57"/>
        <v>Dermatology</v>
      </c>
      <c r="D95" s="88" t="s">
        <v>79</v>
      </c>
      <c r="E95" s="34"/>
      <c r="F95" s="116"/>
      <c r="G95" s="20"/>
      <c r="H95" s="20"/>
      <c r="I95" s="117"/>
      <c r="J95" s="52"/>
      <c r="K95" s="52"/>
      <c r="L95" s="52"/>
      <c r="M95" s="52"/>
      <c r="N95" s="127"/>
      <c r="O95" s="52"/>
      <c r="P95" s="52"/>
      <c r="Q95" s="128"/>
      <c r="R95" s="200"/>
      <c r="S95" s="116"/>
      <c r="T95" s="20"/>
      <c r="U95" s="118"/>
    </row>
    <row r="96" spans="1:21" x14ac:dyDescent="0.2">
      <c r="A96" s="11" t="str">
        <f t="shared" si="49"/>
        <v>Lothian</v>
      </c>
      <c r="B96" s="11" t="str">
        <f t="shared" si="50"/>
        <v xml:space="preserve">Dermatology </v>
      </c>
      <c r="C96" s="393" t="str">
        <f t="shared" si="57"/>
        <v>Dermatology</v>
      </c>
      <c r="D96" s="84" t="s">
        <v>79</v>
      </c>
      <c r="E96" s="21" t="s">
        <v>33</v>
      </c>
      <c r="F96" s="23"/>
      <c r="G96" s="24"/>
      <c r="H96" s="24"/>
      <c r="I96" s="25"/>
      <c r="J96" s="24"/>
      <c r="K96" s="24"/>
      <c r="L96" s="24"/>
      <c r="M96" s="24"/>
      <c r="N96" s="23"/>
      <c r="O96" s="24"/>
      <c r="P96" s="24"/>
      <c r="Q96" s="25"/>
      <c r="R96" s="200"/>
      <c r="S96" s="23"/>
      <c r="T96" s="24"/>
      <c r="U96" s="104"/>
    </row>
    <row r="97" spans="1:21" x14ac:dyDescent="0.2">
      <c r="A97" s="11" t="str">
        <f t="shared" si="49"/>
        <v>Lothian</v>
      </c>
      <c r="B97" s="11" t="str">
        <f t="shared" si="50"/>
        <v>Dermatology4</v>
      </c>
      <c r="C97" s="393" t="str">
        <f t="shared" si="57"/>
        <v>Dermatology</v>
      </c>
      <c r="D97" s="86">
        <v>4</v>
      </c>
      <c r="E97" s="26" t="s">
        <v>14</v>
      </c>
      <c r="F97" s="27">
        <v>7265.62</v>
      </c>
      <c r="G97" s="28">
        <v>7187.34</v>
      </c>
      <c r="H97" s="28">
        <v>6978.25</v>
      </c>
      <c r="I97" s="29">
        <v>5971.94</v>
      </c>
      <c r="J97" s="356"/>
      <c r="K97" s="28"/>
      <c r="L97" s="28"/>
      <c r="M97" s="376"/>
      <c r="N97" s="27"/>
      <c r="O97" s="28"/>
      <c r="P97" s="28"/>
      <c r="Q97" s="29"/>
      <c r="R97" s="200"/>
      <c r="S97" s="179">
        <f>SUM(F97:I97)</f>
        <v>27403.149999999998</v>
      </c>
      <c r="T97" s="180">
        <f>SUM(J97:M97)</f>
        <v>0</v>
      </c>
      <c r="U97" s="181">
        <f>SUM(N97:Q97)</f>
        <v>0</v>
      </c>
    </row>
    <row r="98" spans="1:21" x14ac:dyDescent="0.2">
      <c r="A98" s="11" t="str">
        <f t="shared" si="49"/>
        <v>Lothian</v>
      </c>
      <c r="B98" s="11" t="str">
        <f t="shared" si="50"/>
        <v>Dermatology5</v>
      </c>
      <c r="C98" s="393" t="str">
        <f t="shared" si="57"/>
        <v>Dermatology</v>
      </c>
      <c r="D98" s="87">
        <v>5</v>
      </c>
      <c r="E98" s="30" t="s">
        <v>13</v>
      </c>
      <c r="F98" s="31">
        <v>1119</v>
      </c>
      <c r="G98" s="32">
        <v>1167</v>
      </c>
      <c r="H98" s="32">
        <v>1017</v>
      </c>
      <c r="I98" s="33">
        <v>869</v>
      </c>
      <c r="J98" s="357"/>
      <c r="K98" s="32"/>
      <c r="L98" s="32"/>
      <c r="M98" s="377"/>
      <c r="N98" s="31"/>
      <c r="O98" s="32"/>
      <c r="P98" s="32"/>
      <c r="Q98" s="33"/>
      <c r="R98" s="200"/>
      <c r="S98" s="163">
        <f>SUM(F98:I98)</f>
        <v>4172</v>
      </c>
      <c r="T98" s="164">
        <f>SUM(J98:M98)</f>
        <v>0</v>
      </c>
      <c r="U98" s="165">
        <f>SUM(N98:Q98)</f>
        <v>0</v>
      </c>
    </row>
    <row r="99" spans="1:21" x14ac:dyDescent="0.2">
      <c r="A99" s="11" t="str">
        <f t="shared" si="49"/>
        <v>Lothian</v>
      </c>
      <c r="B99" s="11" t="str">
        <f t="shared" si="50"/>
        <v>Dermatology6</v>
      </c>
      <c r="C99" s="393" t="str">
        <f t="shared" si="57"/>
        <v>Dermatology</v>
      </c>
      <c r="D99" s="84">
        <v>6</v>
      </c>
      <c r="E99" s="21" t="s">
        <v>16</v>
      </c>
      <c r="F99" s="62">
        <f t="shared" ref="F99:Q99" si="58">F97-F98</f>
        <v>6146.62</v>
      </c>
      <c r="G99" s="63">
        <f t="shared" si="58"/>
        <v>6020.34</v>
      </c>
      <c r="H99" s="63">
        <f t="shared" si="58"/>
        <v>5961.25</v>
      </c>
      <c r="I99" s="64">
        <f t="shared" si="58"/>
        <v>5102.9399999999996</v>
      </c>
      <c r="J99" s="352">
        <f t="shared" si="58"/>
        <v>0</v>
      </c>
      <c r="K99" s="63">
        <f t="shared" si="58"/>
        <v>0</v>
      </c>
      <c r="L99" s="63">
        <f t="shared" si="58"/>
        <v>0</v>
      </c>
      <c r="M99" s="372">
        <f t="shared" si="58"/>
        <v>0</v>
      </c>
      <c r="N99" s="62">
        <f t="shared" si="58"/>
        <v>0</v>
      </c>
      <c r="O99" s="63">
        <f t="shared" si="58"/>
        <v>0</v>
      </c>
      <c r="P99" s="63">
        <f t="shared" si="58"/>
        <v>0</v>
      </c>
      <c r="Q99" s="64">
        <f t="shared" si="58"/>
        <v>0</v>
      </c>
      <c r="R99" s="202"/>
      <c r="S99" s="386">
        <f>S97-S98</f>
        <v>23231.149999999998</v>
      </c>
      <c r="T99" s="342">
        <f>T97-T98</f>
        <v>0</v>
      </c>
      <c r="U99" s="387">
        <f>U97-U98</f>
        <v>0</v>
      </c>
    </row>
    <row r="100" spans="1:21" x14ac:dyDescent="0.2">
      <c r="A100" s="11" t="str">
        <f t="shared" si="49"/>
        <v>Lothian</v>
      </c>
      <c r="B100" s="11" t="str">
        <f t="shared" si="50"/>
        <v xml:space="preserve">Dermatology </v>
      </c>
      <c r="C100" s="393" t="str">
        <f t="shared" si="57"/>
        <v>Dermatology</v>
      </c>
      <c r="D100" s="88" t="s">
        <v>79</v>
      </c>
      <c r="E100" s="34"/>
      <c r="F100" s="35"/>
      <c r="G100" s="36"/>
      <c r="H100" s="36"/>
      <c r="I100" s="37"/>
      <c r="J100" s="39"/>
      <c r="K100" s="39"/>
      <c r="L100" s="39"/>
      <c r="M100" s="39"/>
      <c r="N100" s="38"/>
      <c r="O100" s="39"/>
      <c r="P100" s="39"/>
      <c r="Q100" s="40"/>
      <c r="R100" s="200"/>
      <c r="S100" s="38"/>
      <c r="T100" s="39"/>
      <c r="U100" s="105"/>
    </row>
    <row r="101" spans="1:21" x14ac:dyDescent="0.2">
      <c r="A101" s="11" t="str">
        <f t="shared" si="49"/>
        <v>Lothian</v>
      </c>
      <c r="B101" s="11" t="str">
        <f t="shared" si="50"/>
        <v xml:space="preserve">Dermatology </v>
      </c>
      <c r="C101" s="393" t="str">
        <f t="shared" si="57"/>
        <v>Dermatology</v>
      </c>
      <c r="D101" s="84" t="s">
        <v>79</v>
      </c>
      <c r="E101" s="21" t="s">
        <v>29</v>
      </c>
      <c r="F101" s="23"/>
      <c r="G101" s="24"/>
      <c r="H101" s="24"/>
      <c r="I101" s="25"/>
      <c r="J101" s="24"/>
      <c r="K101" s="24"/>
      <c r="L101" s="24"/>
      <c r="M101" s="24"/>
      <c r="N101" s="23"/>
      <c r="O101" s="24"/>
      <c r="P101" s="24"/>
      <c r="Q101" s="25"/>
      <c r="R101" s="200"/>
      <c r="S101" s="23"/>
      <c r="T101" s="24"/>
      <c r="U101" s="104"/>
    </row>
    <row r="102" spans="1:21" x14ac:dyDescent="0.2">
      <c r="A102" s="11" t="str">
        <f t="shared" si="49"/>
        <v>Lothian</v>
      </c>
      <c r="B102" s="11" t="str">
        <f t="shared" si="50"/>
        <v>Dermatology7</v>
      </c>
      <c r="C102" s="393" t="str">
        <f t="shared" si="57"/>
        <v>Dermatology</v>
      </c>
      <c r="D102" s="86">
        <v>7</v>
      </c>
      <c r="E102" s="26" t="s">
        <v>46</v>
      </c>
      <c r="F102" s="27">
        <v>4638.8100000000004</v>
      </c>
      <c r="G102" s="28">
        <v>5253.81</v>
      </c>
      <c r="H102" s="28">
        <v>5253.81</v>
      </c>
      <c r="I102" s="29">
        <v>5253.81</v>
      </c>
      <c r="J102" s="356"/>
      <c r="K102" s="28"/>
      <c r="L102" s="28"/>
      <c r="M102" s="376"/>
      <c r="N102" s="27"/>
      <c r="O102" s="28"/>
      <c r="P102" s="28"/>
      <c r="Q102" s="29"/>
      <c r="R102" s="205"/>
      <c r="S102" s="153">
        <f>SUM(F102:I102)</f>
        <v>20400.240000000002</v>
      </c>
      <c r="T102" s="154">
        <f>SUM(J102:M102)</f>
        <v>0</v>
      </c>
      <c r="U102" s="157">
        <f>SUM(N102:Q102)</f>
        <v>0</v>
      </c>
    </row>
    <row r="103" spans="1:21" x14ac:dyDescent="0.2">
      <c r="A103" s="11" t="str">
        <f t="shared" si="49"/>
        <v>Lothian</v>
      </c>
      <c r="B103" s="11" t="str">
        <f t="shared" si="50"/>
        <v>Dermatology8</v>
      </c>
      <c r="C103" s="393" t="str">
        <f t="shared" si="57"/>
        <v>Dermatology</v>
      </c>
      <c r="D103" s="86">
        <v>8</v>
      </c>
      <c r="E103" s="30" t="s">
        <v>53</v>
      </c>
      <c r="F103" s="31">
        <v>1906</v>
      </c>
      <c r="G103" s="32">
        <v>1300</v>
      </c>
      <c r="H103" s="32">
        <v>1998</v>
      </c>
      <c r="I103" s="33">
        <v>1998</v>
      </c>
      <c r="J103" s="357"/>
      <c r="K103" s="32"/>
      <c r="L103" s="32"/>
      <c r="M103" s="377"/>
      <c r="N103" s="31"/>
      <c r="O103" s="32"/>
      <c r="P103" s="32"/>
      <c r="Q103" s="33"/>
      <c r="R103" s="205"/>
      <c r="S103" s="159">
        <f>SUM(F103:I103)</f>
        <v>7202</v>
      </c>
      <c r="T103" s="160">
        <f>SUM(J103:M103)</f>
        <v>0</v>
      </c>
      <c r="U103" s="162">
        <f>SUM(N103:Q103)</f>
        <v>0</v>
      </c>
    </row>
    <row r="104" spans="1:21" x14ac:dyDescent="0.2">
      <c r="A104" s="11" t="str">
        <f t="shared" si="49"/>
        <v>Lothian</v>
      </c>
      <c r="B104" s="11" t="str">
        <f t="shared" si="50"/>
        <v>Dermatology9</v>
      </c>
      <c r="C104" s="393" t="str">
        <f t="shared" si="57"/>
        <v>Dermatology</v>
      </c>
      <c r="D104" s="84">
        <v>9</v>
      </c>
      <c r="E104" s="21" t="s">
        <v>32</v>
      </c>
      <c r="F104" s="62">
        <f t="shared" ref="F104:Q104" si="59">SUM(F102:F103)</f>
        <v>6544.81</v>
      </c>
      <c r="G104" s="63">
        <f t="shared" si="59"/>
        <v>6553.81</v>
      </c>
      <c r="H104" s="63">
        <f t="shared" si="59"/>
        <v>7251.81</v>
      </c>
      <c r="I104" s="64">
        <f t="shared" si="59"/>
        <v>7251.81</v>
      </c>
      <c r="J104" s="352">
        <f t="shared" si="59"/>
        <v>0</v>
      </c>
      <c r="K104" s="63">
        <f t="shared" si="59"/>
        <v>0</v>
      </c>
      <c r="L104" s="63">
        <f t="shared" si="59"/>
        <v>0</v>
      </c>
      <c r="M104" s="372">
        <f t="shared" si="59"/>
        <v>0</v>
      </c>
      <c r="N104" s="62">
        <f t="shared" si="59"/>
        <v>0</v>
      </c>
      <c r="O104" s="63">
        <f t="shared" si="59"/>
        <v>0</v>
      </c>
      <c r="P104" s="63">
        <f t="shared" si="59"/>
        <v>0</v>
      </c>
      <c r="Q104" s="64">
        <f t="shared" si="59"/>
        <v>0</v>
      </c>
      <c r="R104" s="202"/>
      <c r="S104" s="62">
        <f>SUM(F104:I104)</f>
        <v>27602.240000000002</v>
      </c>
      <c r="T104" s="63">
        <f>SUM(J104:M104)</f>
        <v>0</v>
      </c>
      <c r="U104" s="100">
        <f>SUM(N104:Q104)</f>
        <v>0</v>
      </c>
    </row>
    <row r="105" spans="1:21" x14ac:dyDescent="0.2">
      <c r="A105" s="11" t="str">
        <f t="shared" si="49"/>
        <v>Lothian</v>
      </c>
      <c r="B105" s="11" t="str">
        <f t="shared" si="50"/>
        <v xml:space="preserve">Dermatology </v>
      </c>
      <c r="C105" s="393" t="str">
        <f t="shared" si="57"/>
        <v>Dermatology</v>
      </c>
      <c r="D105" s="89" t="s">
        <v>79</v>
      </c>
      <c r="E105" s="43"/>
      <c r="F105" s="38"/>
      <c r="G105" s="39"/>
      <c r="H105" s="39"/>
      <c r="I105" s="40"/>
      <c r="J105" s="39"/>
      <c r="K105" s="39"/>
      <c r="L105" s="39"/>
      <c r="M105" s="39"/>
      <c r="N105" s="38"/>
      <c r="O105" s="39"/>
      <c r="P105" s="39"/>
      <c r="Q105" s="40"/>
      <c r="R105" s="205"/>
      <c r="S105" s="38"/>
      <c r="T105" s="39"/>
      <c r="U105" s="105"/>
    </row>
    <row r="106" spans="1:21" x14ac:dyDescent="0.2">
      <c r="A106" s="11" t="str">
        <f t="shared" si="49"/>
        <v>Lothian</v>
      </c>
      <c r="B106" s="11" t="str">
        <f t="shared" si="50"/>
        <v xml:space="preserve">Dermatology </v>
      </c>
      <c r="C106" s="393" t="str">
        <f t="shared" si="57"/>
        <v>Dermatology</v>
      </c>
      <c r="D106" s="84" t="s">
        <v>79</v>
      </c>
      <c r="E106" s="21" t="s">
        <v>24</v>
      </c>
      <c r="F106" s="23"/>
      <c r="G106" s="24"/>
      <c r="H106" s="24"/>
      <c r="I106" s="25"/>
      <c r="J106" s="24"/>
      <c r="K106" s="24"/>
      <c r="L106" s="24"/>
      <c r="M106" s="24"/>
      <c r="N106" s="23"/>
      <c r="O106" s="24"/>
      <c r="P106" s="24"/>
      <c r="Q106" s="25"/>
      <c r="R106" s="205"/>
      <c r="S106" s="23"/>
      <c r="T106" s="24"/>
      <c r="U106" s="104"/>
    </row>
    <row r="107" spans="1:21" x14ac:dyDescent="0.2">
      <c r="A107" s="11" t="str">
        <f t="shared" si="49"/>
        <v>Lothian</v>
      </c>
      <c r="B107" s="11" t="str">
        <f t="shared" si="50"/>
        <v>Dermatology10</v>
      </c>
      <c r="C107" s="393" t="str">
        <f t="shared" si="57"/>
        <v>Dermatology</v>
      </c>
      <c r="D107" s="151">
        <v>10</v>
      </c>
      <c r="E107" s="152" t="s">
        <v>109</v>
      </c>
      <c r="F107" s="153">
        <f t="shared" ref="F107:Q107" si="60">F99-F102</f>
        <v>1507.8099999999995</v>
      </c>
      <c r="G107" s="154">
        <f t="shared" si="60"/>
        <v>766.52999999999975</v>
      </c>
      <c r="H107" s="154">
        <f t="shared" si="60"/>
        <v>707.4399999999996</v>
      </c>
      <c r="I107" s="155">
        <f t="shared" si="60"/>
        <v>-150.8700000000008</v>
      </c>
      <c r="J107" s="343">
        <f t="shared" si="60"/>
        <v>0</v>
      </c>
      <c r="K107" s="154">
        <f t="shared" si="60"/>
        <v>0</v>
      </c>
      <c r="L107" s="154">
        <f t="shared" si="60"/>
        <v>0</v>
      </c>
      <c r="M107" s="371">
        <f t="shared" si="60"/>
        <v>0</v>
      </c>
      <c r="N107" s="153">
        <f t="shared" si="60"/>
        <v>0</v>
      </c>
      <c r="O107" s="154">
        <f t="shared" si="60"/>
        <v>0</v>
      </c>
      <c r="P107" s="154">
        <f t="shared" si="60"/>
        <v>0</v>
      </c>
      <c r="Q107" s="155">
        <f t="shared" si="60"/>
        <v>0</v>
      </c>
      <c r="R107" s="203"/>
      <c r="S107" s="344">
        <f>S99-S102</f>
        <v>2830.9099999999962</v>
      </c>
      <c r="T107" s="343">
        <f>T99-T102</f>
        <v>0</v>
      </c>
      <c r="U107" s="157">
        <f>U99-U102</f>
        <v>0</v>
      </c>
    </row>
    <row r="108" spans="1:21" x14ac:dyDescent="0.2">
      <c r="A108" s="11" t="str">
        <f t="shared" si="49"/>
        <v>Lothian</v>
      </c>
      <c r="B108" s="11" t="str">
        <f t="shared" si="50"/>
        <v>Dermatology11</v>
      </c>
      <c r="C108" s="393" t="str">
        <f t="shared" si="57"/>
        <v>Dermatology</v>
      </c>
      <c r="D108" s="151">
        <v>11</v>
      </c>
      <c r="E108" s="152" t="s">
        <v>110</v>
      </c>
      <c r="F108" s="159">
        <f t="shared" ref="F108:U108" si="61">F99-F104</f>
        <v>-398.19000000000051</v>
      </c>
      <c r="G108" s="160">
        <f t="shared" si="61"/>
        <v>-533.47000000000025</v>
      </c>
      <c r="H108" s="160">
        <f t="shared" si="61"/>
        <v>-1290.5600000000004</v>
      </c>
      <c r="I108" s="161">
        <f t="shared" si="61"/>
        <v>-2148.8700000000008</v>
      </c>
      <c r="J108" s="353">
        <f t="shared" si="61"/>
        <v>0</v>
      </c>
      <c r="K108" s="160">
        <f t="shared" si="61"/>
        <v>0</v>
      </c>
      <c r="L108" s="160">
        <f t="shared" si="61"/>
        <v>0</v>
      </c>
      <c r="M108" s="373">
        <f t="shared" si="61"/>
        <v>0</v>
      </c>
      <c r="N108" s="159">
        <f t="shared" si="61"/>
        <v>0</v>
      </c>
      <c r="O108" s="160">
        <f t="shared" si="61"/>
        <v>0</v>
      </c>
      <c r="P108" s="160">
        <f t="shared" si="61"/>
        <v>0</v>
      </c>
      <c r="Q108" s="161">
        <f t="shared" si="61"/>
        <v>0</v>
      </c>
      <c r="R108" s="203">
        <f t="shared" si="61"/>
        <v>0</v>
      </c>
      <c r="S108" s="153">
        <f t="shared" si="61"/>
        <v>-4371.0900000000038</v>
      </c>
      <c r="T108" s="160">
        <f t="shared" si="61"/>
        <v>0</v>
      </c>
      <c r="U108" s="162">
        <f t="shared" si="61"/>
        <v>0</v>
      </c>
    </row>
    <row r="109" spans="1:21" x14ac:dyDescent="0.2">
      <c r="A109" s="11" t="str">
        <f t="shared" si="49"/>
        <v>Lothian</v>
      </c>
      <c r="B109" s="11" t="str">
        <f t="shared" si="50"/>
        <v>Dermatology12</v>
      </c>
      <c r="C109" s="393" t="str">
        <f t="shared" si="57"/>
        <v>Dermatology</v>
      </c>
      <c r="D109" s="151">
        <v>12</v>
      </c>
      <c r="E109" s="158" t="s">
        <v>27</v>
      </c>
      <c r="F109" s="170">
        <f>F94+F108</f>
        <v>10861.81</v>
      </c>
      <c r="G109" s="164">
        <f t="shared" ref="G109:Q109" si="62">F109+G108</f>
        <v>10328.34</v>
      </c>
      <c r="H109" s="164">
        <f t="shared" si="62"/>
        <v>9037.7799999999988</v>
      </c>
      <c r="I109" s="166">
        <f t="shared" si="62"/>
        <v>6888.909999999998</v>
      </c>
      <c r="J109" s="354">
        <f t="shared" si="62"/>
        <v>6888.909999999998</v>
      </c>
      <c r="K109" s="164">
        <f t="shared" si="62"/>
        <v>6888.909999999998</v>
      </c>
      <c r="L109" s="164">
        <f t="shared" si="62"/>
        <v>6888.909999999998</v>
      </c>
      <c r="M109" s="374">
        <f t="shared" si="62"/>
        <v>6888.909999999998</v>
      </c>
      <c r="N109" s="163">
        <f t="shared" si="62"/>
        <v>6888.909999999998</v>
      </c>
      <c r="O109" s="164">
        <f t="shared" si="62"/>
        <v>6888.909999999998</v>
      </c>
      <c r="P109" s="164">
        <f t="shared" si="62"/>
        <v>6888.909999999998</v>
      </c>
      <c r="Q109" s="166">
        <f t="shared" si="62"/>
        <v>6888.909999999998</v>
      </c>
      <c r="R109" s="203"/>
      <c r="S109" s="163">
        <f>I109</f>
        <v>6888.909999999998</v>
      </c>
      <c r="T109" s="164">
        <f>M109</f>
        <v>6888.909999999998</v>
      </c>
      <c r="U109" s="165">
        <f>Q109</f>
        <v>6888.909999999998</v>
      </c>
    </row>
    <row r="110" spans="1:21" x14ac:dyDescent="0.2">
      <c r="A110" s="11" t="str">
        <f t="shared" si="49"/>
        <v>Lothian</v>
      </c>
      <c r="B110" s="11" t="str">
        <f t="shared" si="50"/>
        <v>Dermatology13</v>
      </c>
      <c r="C110" s="393" t="str">
        <f t="shared" si="57"/>
        <v>Dermatology</v>
      </c>
      <c r="D110" s="151">
        <v>13</v>
      </c>
      <c r="E110" s="152" t="s">
        <v>25</v>
      </c>
      <c r="F110" s="163">
        <f t="shared" ref="F110:Q110" si="63">F109/(F104/13)</f>
        <v>21.574886054751779</v>
      </c>
      <c r="G110" s="164">
        <f t="shared" si="63"/>
        <v>20.487078508531678</v>
      </c>
      <c r="H110" s="164">
        <f t="shared" si="63"/>
        <v>16.201629662111941</v>
      </c>
      <c r="I110" s="166">
        <f t="shared" si="63"/>
        <v>12.349445172998186</v>
      </c>
      <c r="J110" s="354" t="e">
        <f t="shared" si="63"/>
        <v>#DIV/0!</v>
      </c>
      <c r="K110" s="164" t="e">
        <f t="shared" si="63"/>
        <v>#DIV/0!</v>
      </c>
      <c r="L110" s="164" t="e">
        <f t="shared" si="63"/>
        <v>#DIV/0!</v>
      </c>
      <c r="M110" s="374" t="e">
        <f t="shared" si="63"/>
        <v>#DIV/0!</v>
      </c>
      <c r="N110" s="163" t="e">
        <f t="shared" si="63"/>
        <v>#DIV/0!</v>
      </c>
      <c r="O110" s="164" t="e">
        <f t="shared" si="63"/>
        <v>#DIV/0!</v>
      </c>
      <c r="P110" s="164" t="e">
        <f t="shared" si="63"/>
        <v>#DIV/0!</v>
      </c>
      <c r="Q110" s="166" t="e">
        <f t="shared" si="63"/>
        <v>#DIV/0!</v>
      </c>
      <c r="R110" s="203"/>
      <c r="S110" s="163">
        <f>I110</f>
        <v>12.349445172998186</v>
      </c>
      <c r="T110" s="164" t="e">
        <f>M110</f>
        <v>#DIV/0!</v>
      </c>
      <c r="U110" s="165" t="e">
        <f>Q110</f>
        <v>#DIV/0!</v>
      </c>
    </row>
    <row r="111" spans="1:21" x14ac:dyDescent="0.2">
      <c r="A111" s="11" t="str">
        <f t="shared" si="49"/>
        <v>Lothian</v>
      </c>
      <c r="B111" s="11" t="str">
        <f t="shared" si="50"/>
        <v>Dermatology14</v>
      </c>
      <c r="C111" s="393" t="str">
        <f t="shared" si="57"/>
        <v>Dermatology</v>
      </c>
      <c r="D111" s="86">
        <v>14</v>
      </c>
      <c r="E111" s="45" t="s">
        <v>30</v>
      </c>
      <c r="F111" s="48">
        <v>6053.8099999999986</v>
      </c>
      <c r="G111" s="46">
        <v>5520.3399999999974</v>
      </c>
      <c r="H111" s="46">
        <v>4229.7799999999979</v>
      </c>
      <c r="I111" s="47">
        <v>2080.9099999999971</v>
      </c>
      <c r="J111" s="358"/>
      <c r="K111" s="46"/>
      <c r="L111" s="46"/>
      <c r="M111" s="378"/>
      <c r="N111" s="48"/>
      <c r="O111" s="46"/>
      <c r="P111" s="46"/>
      <c r="Q111" s="47"/>
      <c r="R111" s="205"/>
      <c r="S111" s="163">
        <f>I111</f>
        <v>2080.9099999999971</v>
      </c>
      <c r="T111" s="164">
        <f>M111</f>
        <v>0</v>
      </c>
      <c r="U111" s="165">
        <f>Q111</f>
        <v>0</v>
      </c>
    </row>
    <row r="112" spans="1:21" x14ac:dyDescent="0.2">
      <c r="A112" s="11" t="str">
        <f t="shared" si="49"/>
        <v>Lothian</v>
      </c>
      <c r="B112" s="11" t="str">
        <f t="shared" si="50"/>
        <v>Dermatology15</v>
      </c>
      <c r="C112" s="393" t="str">
        <f t="shared" si="57"/>
        <v>Dermatology</v>
      </c>
      <c r="D112" s="151">
        <v>15</v>
      </c>
      <c r="E112" s="152" t="s">
        <v>187</v>
      </c>
      <c r="F112" s="364">
        <v>4164.939885139841</v>
      </c>
      <c r="G112" s="337">
        <v>3708.5970216284604</v>
      </c>
      <c r="H112" s="338">
        <v>3458.9799144034673</v>
      </c>
      <c r="I112" s="365">
        <v>3209.3628071784742</v>
      </c>
      <c r="J112" s="339">
        <v>2959.7456999534811</v>
      </c>
      <c r="K112" s="340">
        <v>2710.1285927284898</v>
      </c>
      <c r="L112" s="337">
        <v>1768.7155026228038</v>
      </c>
      <c r="M112" s="339">
        <v>827.30241251711777</v>
      </c>
      <c r="N112" s="396" t="s">
        <v>15</v>
      </c>
      <c r="O112" s="397" t="s">
        <v>15</v>
      </c>
      <c r="P112" s="398" t="s">
        <v>15</v>
      </c>
      <c r="Q112" s="399" t="s">
        <v>15</v>
      </c>
      <c r="R112" s="205"/>
      <c r="S112" s="163">
        <f>I112</f>
        <v>3209.3628071784742</v>
      </c>
      <c r="T112" s="164">
        <f>M112</f>
        <v>827.30241251711777</v>
      </c>
      <c r="U112" s="165" t="str">
        <f>Q112</f>
        <v>-</v>
      </c>
    </row>
    <row r="113" spans="1:21" x14ac:dyDescent="0.2">
      <c r="A113" s="11" t="str">
        <f t="shared" si="49"/>
        <v>Lothian</v>
      </c>
      <c r="B113" s="11" t="str">
        <f t="shared" si="50"/>
        <v>Dermatology16</v>
      </c>
      <c r="C113" s="393" t="str">
        <f t="shared" si="57"/>
        <v>Dermatology</v>
      </c>
      <c r="D113" s="85">
        <v>16</v>
      </c>
      <c r="E113" s="14" t="s">
        <v>31</v>
      </c>
      <c r="F113" s="515">
        <v>2817.8099999999986</v>
      </c>
      <c r="G113" s="514">
        <v>2284.3399999999992</v>
      </c>
      <c r="H113" s="514">
        <v>993.77999999999975</v>
      </c>
      <c r="I113" s="513">
        <v>0</v>
      </c>
      <c r="J113" s="359"/>
      <c r="K113" s="341"/>
      <c r="L113" s="341"/>
      <c r="M113" s="379"/>
      <c r="N113" s="367"/>
      <c r="O113" s="341"/>
      <c r="P113" s="341"/>
      <c r="Q113" s="368"/>
      <c r="R113" s="205"/>
      <c r="S113" s="159"/>
      <c r="T113" s="160"/>
      <c r="U113" s="162"/>
    </row>
    <row r="114" spans="1:21" x14ac:dyDescent="0.2">
      <c r="A114" s="11" t="str">
        <f t="shared" si="49"/>
        <v>Lothian</v>
      </c>
      <c r="B114" s="11" t="str">
        <f t="shared" si="50"/>
        <v xml:space="preserve">Dermatology </v>
      </c>
      <c r="C114" s="393" t="str">
        <f t="shared" si="57"/>
        <v>Dermatology</v>
      </c>
      <c r="D114" s="84" t="s">
        <v>79</v>
      </c>
      <c r="E114" s="21" t="s">
        <v>54</v>
      </c>
      <c r="F114" s="23"/>
      <c r="G114" s="24"/>
      <c r="H114" s="24"/>
      <c r="I114" s="25"/>
      <c r="J114" s="24"/>
      <c r="K114" s="24"/>
      <c r="L114" s="24"/>
      <c r="M114" s="24"/>
      <c r="N114" s="23"/>
      <c r="O114" s="24"/>
      <c r="P114" s="24"/>
      <c r="Q114" s="25"/>
      <c r="R114" s="200"/>
      <c r="S114" s="23"/>
      <c r="T114" s="24"/>
      <c r="U114" s="104"/>
    </row>
    <row r="115" spans="1:21" x14ac:dyDescent="0.2">
      <c r="A115" s="11" t="str">
        <f t="shared" si="49"/>
        <v>Lothian</v>
      </c>
      <c r="B115" s="11" t="str">
        <f t="shared" si="50"/>
        <v>Dermatology17</v>
      </c>
      <c r="C115" s="393" t="str">
        <f t="shared" si="57"/>
        <v>Dermatology</v>
      </c>
      <c r="D115" s="336">
        <v>17</v>
      </c>
      <c r="E115" s="44" t="s">
        <v>26</v>
      </c>
      <c r="F115" s="49">
        <v>0</v>
      </c>
      <c r="G115" s="50">
        <v>0</v>
      </c>
      <c r="H115" s="50">
        <v>0</v>
      </c>
      <c r="I115" s="51">
        <v>0</v>
      </c>
      <c r="J115" s="360">
        <v>0</v>
      </c>
      <c r="K115" s="50">
        <v>0</v>
      </c>
      <c r="L115" s="50">
        <v>0</v>
      </c>
      <c r="M115" s="380">
        <v>0</v>
      </c>
      <c r="N115" s="49">
        <v>0</v>
      </c>
      <c r="O115" s="50">
        <v>0</v>
      </c>
      <c r="P115" s="50">
        <v>0</v>
      </c>
      <c r="Q115" s="51">
        <v>0</v>
      </c>
      <c r="R115" s="200"/>
      <c r="S115" s="27"/>
      <c r="T115" s="28"/>
      <c r="U115" s="113"/>
    </row>
    <row r="116" spans="1:21" ht="13.5" thickBot="1" x14ac:dyDescent="0.25">
      <c r="A116" s="11" t="str">
        <f t="shared" si="49"/>
        <v>Lothian</v>
      </c>
      <c r="B116" s="11" t="str">
        <f t="shared" si="50"/>
        <v>Dermatology18</v>
      </c>
      <c r="C116" s="393" t="str">
        <f t="shared" si="57"/>
        <v>Dermatology</v>
      </c>
      <c r="D116" s="167">
        <v>18</v>
      </c>
      <c r="E116" s="168" t="s">
        <v>34</v>
      </c>
      <c r="F116" s="163">
        <f t="shared" ref="F116:Q116" si="64">F115*F104</f>
        <v>0</v>
      </c>
      <c r="G116" s="164">
        <f t="shared" si="64"/>
        <v>0</v>
      </c>
      <c r="H116" s="164">
        <f t="shared" si="64"/>
        <v>0</v>
      </c>
      <c r="I116" s="166">
        <f t="shared" si="64"/>
        <v>0</v>
      </c>
      <c r="J116" s="354">
        <f t="shared" si="64"/>
        <v>0</v>
      </c>
      <c r="K116" s="164">
        <f t="shared" si="64"/>
        <v>0</v>
      </c>
      <c r="L116" s="164">
        <f t="shared" si="64"/>
        <v>0</v>
      </c>
      <c r="M116" s="374">
        <f t="shared" si="64"/>
        <v>0</v>
      </c>
      <c r="N116" s="163">
        <f t="shared" si="64"/>
        <v>0</v>
      </c>
      <c r="O116" s="164">
        <f t="shared" si="64"/>
        <v>0</v>
      </c>
      <c r="P116" s="164">
        <f t="shared" si="64"/>
        <v>0</v>
      </c>
      <c r="Q116" s="166">
        <f t="shared" si="64"/>
        <v>0</v>
      </c>
      <c r="R116" s="202"/>
      <c r="S116" s="163">
        <f>SUM(F116:I116)</f>
        <v>0</v>
      </c>
      <c r="T116" s="164">
        <f>SUM(J116:M116)</f>
        <v>0</v>
      </c>
      <c r="U116" s="165">
        <f>SUM(N116:Q116)</f>
        <v>0</v>
      </c>
    </row>
    <row r="117" spans="1:21" ht="18.75" thickBot="1" x14ac:dyDescent="0.3">
      <c r="A117" s="11" t="str">
        <f t="shared" si="49"/>
        <v>Lothian</v>
      </c>
      <c r="B117" s="11" t="str">
        <f t="shared" si="50"/>
        <v>Diabetes/EndocrinologyDiabetes/Endocrinology</v>
      </c>
      <c r="C117" s="392" t="str">
        <f>D117</f>
        <v>Diabetes/Endocrinology</v>
      </c>
      <c r="D117" s="68" t="s">
        <v>59</v>
      </c>
      <c r="E117" s="80"/>
      <c r="F117" s="366"/>
      <c r="G117" s="81"/>
      <c r="H117" s="81"/>
      <c r="I117" s="363"/>
      <c r="J117" s="81"/>
      <c r="K117" s="81"/>
      <c r="L117" s="81"/>
      <c r="M117" s="81"/>
      <c r="N117" s="382"/>
      <c r="O117" s="69"/>
      <c r="P117" s="69"/>
      <c r="Q117" s="383"/>
      <c r="R117" s="69"/>
      <c r="S117" s="382"/>
      <c r="T117" s="69"/>
      <c r="U117" s="82"/>
    </row>
    <row r="118" spans="1:21" x14ac:dyDescent="0.2">
      <c r="A118" s="11" t="str">
        <f t="shared" si="49"/>
        <v>Lothian</v>
      </c>
      <c r="B118" s="11" t="str">
        <f t="shared" si="50"/>
        <v>Diabetes/Endocrinology1</v>
      </c>
      <c r="C118" s="393" t="str">
        <f t="shared" ref="C118:C142" si="65">C117</f>
        <v>Diabetes/Endocrinology</v>
      </c>
      <c r="D118" s="84">
        <v>1</v>
      </c>
      <c r="E118" s="21" t="s">
        <v>52</v>
      </c>
      <c r="F118" s="516"/>
      <c r="G118" s="20"/>
      <c r="H118" s="20"/>
      <c r="I118" s="117"/>
      <c r="J118" s="13"/>
      <c r="K118" s="13"/>
      <c r="L118" s="13"/>
      <c r="M118" s="13"/>
      <c r="N118" s="125"/>
      <c r="O118" s="13"/>
      <c r="P118" s="13"/>
      <c r="Q118" s="126"/>
      <c r="R118" s="200"/>
      <c r="S118" s="116"/>
      <c r="T118" s="20"/>
      <c r="U118" s="118"/>
    </row>
    <row r="119" spans="1:21" x14ac:dyDescent="0.2">
      <c r="A119" s="11" t="str">
        <f t="shared" si="49"/>
        <v>Lothian</v>
      </c>
      <c r="B119" s="11" t="str">
        <f t="shared" si="50"/>
        <v>Diabetes/Endocrinology2</v>
      </c>
      <c r="C119" s="393" t="str">
        <f t="shared" si="65"/>
        <v>Diabetes/Endocrinology</v>
      </c>
      <c r="D119" s="84">
        <v>2</v>
      </c>
      <c r="E119" s="21" t="s">
        <v>93</v>
      </c>
      <c r="F119" s="197"/>
      <c r="G119" s="20"/>
      <c r="H119" s="20"/>
      <c r="I119" s="117"/>
      <c r="J119" s="20"/>
      <c r="K119" s="20"/>
      <c r="L119" s="20"/>
      <c r="M119" s="20"/>
      <c r="N119" s="116"/>
      <c r="O119" s="20"/>
      <c r="P119" s="20"/>
      <c r="Q119" s="117"/>
      <c r="R119" s="200"/>
      <c r="S119" s="116"/>
      <c r="T119" s="20"/>
      <c r="U119" s="118"/>
    </row>
    <row r="120" spans="1:21" x14ac:dyDescent="0.2">
      <c r="A120" s="11" t="str">
        <f t="shared" si="49"/>
        <v>Lothian</v>
      </c>
      <c r="B120" s="11" t="str">
        <f t="shared" si="50"/>
        <v>Diabetes/Endocrinology3</v>
      </c>
      <c r="C120" s="393" t="str">
        <f t="shared" si="65"/>
        <v>Diabetes/Endocrinology</v>
      </c>
      <c r="D120" s="84">
        <v>3</v>
      </c>
      <c r="E120" s="21" t="s">
        <v>94</v>
      </c>
      <c r="F120" s="197"/>
      <c r="G120" s="20"/>
      <c r="H120" s="20"/>
      <c r="I120" s="117"/>
      <c r="J120" s="20"/>
      <c r="K120" s="20"/>
      <c r="L120" s="20"/>
      <c r="M120" s="20"/>
      <c r="N120" s="116"/>
      <c r="O120" s="20"/>
      <c r="P120" s="20"/>
      <c r="Q120" s="117"/>
      <c r="R120" s="200"/>
      <c r="S120" s="116"/>
      <c r="T120" s="20"/>
      <c r="U120" s="118"/>
    </row>
    <row r="121" spans="1:21" x14ac:dyDescent="0.2">
      <c r="A121" s="11" t="str">
        <f t="shared" si="49"/>
        <v>Lothian</v>
      </c>
      <c r="B121" s="11" t="str">
        <f t="shared" si="50"/>
        <v xml:space="preserve">Diabetes/Endocrinology </v>
      </c>
      <c r="C121" s="393" t="str">
        <f t="shared" si="65"/>
        <v>Diabetes/Endocrinology</v>
      </c>
      <c r="D121" s="88" t="s">
        <v>79</v>
      </c>
      <c r="E121" s="34"/>
      <c r="F121" s="116"/>
      <c r="G121" s="20"/>
      <c r="H121" s="20"/>
      <c r="I121" s="117"/>
      <c r="J121" s="52"/>
      <c r="K121" s="52"/>
      <c r="L121" s="52"/>
      <c r="M121" s="52"/>
      <c r="N121" s="127"/>
      <c r="O121" s="52"/>
      <c r="P121" s="52"/>
      <c r="Q121" s="128"/>
      <c r="R121" s="200"/>
      <c r="S121" s="116"/>
      <c r="T121" s="20"/>
      <c r="U121" s="118"/>
    </row>
    <row r="122" spans="1:21" x14ac:dyDescent="0.2">
      <c r="A122" s="11" t="str">
        <f t="shared" si="49"/>
        <v>Lothian</v>
      </c>
      <c r="B122" s="11" t="str">
        <f t="shared" si="50"/>
        <v xml:space="preserve">Diabetes/Endocrinology </v>
      </c>
      <c r="C122" s="393" t="str">
        <f t="shared" si="65"/>
        <v>Diabetes/Endocrinology</v>
      </c>
      <c r="D122" s="84" t="s">
        <v>79</v>
      </c>
      <c r="E122" s="21" t="s">
        <v>33</v>
      </c>
      <c r="F122" s="23"/>
      <c r="G122" s="24"/>
      <c r="H122" s="24"/>
      <c r="I122" s="25"/>
      <c r="J122" s="24"/>
      <c r="K122" s="24"/>
      <c r="L122" s="24"/>
      <c r="M122" s="24"/>
      <c r="N122" s="23"/>
      <c r="O122" s="24"/>
      <c r="P122" s="24"/>
      <c r="Q122" s="25"/>
      <c r="R122" s="200"/>
      <c r="S122" s="23"/>
      <c r="T122" s="24"/>
      <c r="U122" s="104"/>
    </row>
    <row r="123" spans="1:21" x14ac:dyDescent="0.2">
      <c r="A123" s="11" t="str">
        <f t="shared" si="49"/>
        <v>Lothian</v>
      </c>
      <c r="B123" s="11" t="str">
        <f t="shared" si="50"/>
        <v>Diabetes/Endocrinology4</v>
      </c>
      <c r="C123" s="393" t="str">
        <f t="shared" si="65"/>
        <v>Diabetes/Endocrinology</v>
      </c>
      <c r="D123" s="86">
        <v>4</v>
      </c>
      <c r="E123" s="26" t="s">
        <v>14</v>
      </c>
      <c r="F123" s="27"/>
      <c r="G123" s="28"/>
      <c r="H123" s="28"/>
      <c r="I123" s="29"/>
      <c r="J123" s="356"/>
      <c r="K123" s="28"/>
      <c r="L123" s="28"/>
      <c r="M123" s="376"/>
      <c r="N123" s="27"/>
      <c r="O123" s="28"/>
      <c r="P123" s="28"/>
      <c r="Q123" s="29"/>
      <c r="R123" s="200"/>
      <c r="S123" s="179">
        <f>SUM(F123:I123)</f>
        <v>0</v>
      </c>
      <c r="T123" s="180">
        <f>SUM(J123:M123)</f>
        <v>0</v>
      </c>
      <c r="U123" s="181">
        <f>SUM(N123:Q123)</f>
        <v>0</v>
      </c>
    </row>
    <row r="124" spans="1:21" x14ac:dyDescent="0.2">
      <c r="A124" s="11" t="str">
        <f t="shared" si="49"/>
        <v>Lothian</v>
      </c>
      <c r="B124" s="11" t="str">
        <f t="shared" si="50"/>
        <v>Diabetes/Endocrinology5</v>
      </c>
      <c r="C124" s="393" t="str">
        <f t="shared" si="65"/>
        <v>Diabetes/Endocrinology</v>
      </c>
      <c r="D124" s="87">
        <v>5</v>
      </c>
      <c r="E124" s="30" t="s">
        <v>13</v>
      </c>
      <c r="F124" s="31"/>
      <c r="G124" s="32"/>
      <c r="H124" s="32"/>
      <c r="I124" s="33"/>
      <c r="J124" s="357"/>
      <c r="K124" s="32"/>
      <c r="L124" s="32"/>
      <c r="M124" s="377"/>
      <c r="N124" s="31"/>
      <c r="O124" s="32"/>
      <c r="P124" s="32"/>
      <c r="Q124" s="33"/>
      <c r="R124" s="200"/>
      <c r="S124" s="163">
        <f>SUM(F124:I124)</f>
        <v>0</v>
      </c>
      <c r="T124" s="164">
        <f>SUM(J124:M124)</f>
        <v>0</v>
      </c>
      <c r="U124" s="165">
        <f>SUM(N124:Q124)</f>
        <v>0</v>
      </c>
    </row>
    <row r="125" spans="1:21" x14ac:dyDescent="0.2">
      <c r="A125" s="11" t="str">
        <f t="shared" si="49"/>
        <v>Lothian</v>
      </c>
      <c r="B125" s="11" t="str">
        <f t="shared" si="50"/>
        <v>Diabetes/Endocrinology6</v>
      </c>
      <c r="C125" s="393" t="str">
        <f t="shared" si="65"/>
        <v>Diabetes/Endocrinology</v>
      </c>
      <c r="D125" s="84">
        <v>6</v>
      </c>
      <c r="E125" s="21" t="s">
        <v>16</v>
      </c>
      <c r="F125" s="62">
        <f t="shared" ref="F125:Q125" si="66">F123-F124</f>
        <v>0</v>
      </c>
      <c r="G125" s="63">
        <f t="shared" si="66"/>
        <v>0</v>
      </c>
      <c r="H125" s="63">
        <f t="shared" si="66"/>
        <v>0</v>
      </c>
      <c r="I125" s="64">
        <f t="shared" si="66"/>
        <v>0</v>
      </c>
      <c r="J125" s="352">
        <f t="shared" si="66"/>
        <v>0</v>
      </c>
      <c r="K125" s="63">
        <f t="shared" si="66"/>
        <v>0</v>
      </c>
      <c r="L125" s="63">
        <f t="shared" si="66"/>
        <v>0</v>
      </c>
      <c r="M125" s="372">
        <f t="shared" si="66"/>
        <v>0</v>
      </c>
      <c r="N125" s="62">
        <f t="shared" si="66"/>
        <v>0</v>
      </c>
      <c r="O125" s="63">
        <f t="shared" si="66"/>
        <v>0</v>
      </c>
      <c r="P125" s="63">
        <f t="shared" si="66"/>
        <v>0</v>
      </c>
      <c r="Q125" s="64">
        <f t="shared" si="66"/>
        <v>0</v>
      </c>
      <c r="R125" s="202"/>
      <c r="S125" s="386">
        <f>S123-S124</f>
        <v>0</v>
      </c>
      <c r="T125" s="342">
        <f>T123-T124</f>
        <v>0</v>
      </c>
      <c r="U125" s="387">
        <f>U123-U124</f>
        <v>0</v>
      </c>
    </row>
    <row r="126" spans="1:21" x14ac:dyDescent="0.2">
      <c r="A126" s="11" t="str">
        <f t="shared" si="49"/>
        <v>Lothian</v>
      </c>
      <c r="B126" s="11" t="str">
        <f t="shared" si="50"/>
        <v xml:space="preserve">Diabetes/Endocrinology </v>
      </c>
      <c r="C126" s="393" t="str">
        <f t="shared" si="65"/>
        <v>Diabetes/Endocrinology</v>
      </c>
      <c r="D126" s="88" t="s">
        <v>79</v>
      </c>
      <c r="E126" s="34"/>
      <c r="F126" s="35"/>
      <c r="G126" s="36"/>
      <c r="H126" s="36"/>
      <c r="I126" s="37"/>
      <c r="J126" s="39"/>
      <c r="K126" s="39"/>
      <c r="L126" s="39"/>
      <c r="M126" s="39"/>
      <c r="N126" s="38"/>
      <c r="O126" s="39"/>
      <c r="P126" s="39"/>
      <c r="Q126" s="40"/>
      <c r="R126" s="200"/>
      <c r="S126" s="38"/>
      <c r="T126" s="39"/>
      <c r="U126" s="105"/>
    </row>
    <row r="127" spans="1:21" x14ac:dyDescent="0.2">
      <c r="A127" s="11" t="str">
        <f t="shared" si="49"/>
        <v>Lothian</v>
      </c>
      <c r="B127" s="11" t="str">
        <f t="shared" si="50"/>
        <v xml:space="preserve">Diabetes/Endocrinology </v>
      </c>
      <c r="C127" s="393" t="str">
        <f t="shared" si="65"/>
        <v>Diabetes/Endocrinology</v>
      </c>
      <c r="D127" s="84" t="s">
        <v>79</v>
      </c>
      <c r="E127" s="21" t="s">
        <v>29</v>
      </c>
      <c r="F127" s="23"/>
      <c r="G127" s="24"/>
      <c r="H127" s="24"/>
      <c r="I127" s="25"/>
      <c r="J127" s="24"/>
      <c r="K127" s="24"/>
      <c r="L127" s="24"/>
      <c r="M127" s="24"/>
      <c r="N127" s="23"/>
      <c r="O127" s="24"/>
      <c r="P127" s="24"/>
      <c r="Q127" s="25"/>
      <c r="R127" s="200"/>
      <c r="S127" s="23"/>
      <c r="T127" s="24"/>
      <c r="U127" s="104"/>
    </row>
    <row r="128" spans="1:21" x14ac:dyDescent="0.2">
      <c r="A128" s="11" t="str">
        <f t="shared" si="49"/>
        <v>Lothian</v>
      </c>
      <c r="B128" s="11" t="str">
        <f t="shared" si="50"/>
        <v>Diabetes/Endocrinology7</v>
      </c>
      <c r="C128" s="393" t="str">
        <f t="shared" si="65"/>
        <v>Diabetes/Endocrinology</v>
      </c>
      <c r="D128" s="86">
        <v>7</v>
      </c>
      <c r="E128" s="26" t="s">
        <v>46</v>
      </c>
      <c r="F128" s="27"/>
      <c r="G128" s="28"/>
      <c r="H128" s="28"/>
      <c r="I128" s="29"/>
      <c r="J128" s="356"/>
      <c r="K128" s="28"/>
      <c r="L128" s="28"/>
      <c r="M128" s="376"/>
      <c r="N128" s="27"/>
      <c r="O128" s="28"/>
      <c r="P128" s="28"/>
      <c r="Q128" s="29"/>
      <c r="R128" s="205"/>
      <c r="S128" s="153">
        <f>SUM(F128:I128)</f>
        <v>0</v>
      </c>
      <c r="T128" s="154">
        <f>SUM(J128:M128)</f>
        <v>0</v>
      </c>
      <c r="U128" s="157">
        <f>SUM(N128:Q128)</f>
        <v>0</v>
      </c>
    </row>
    <row r="129" spans="1:21" x14ac:dyDescent="0.2">
      <c r="A129" s="11" t="str">
        <f t="shared" si="49"/>
        <v>Lothian</v>
      </c>
      <c r="B129" s="11" t="str">
        <f t="shared" si="50"/>
        <v>Diabetes/Endocrinology8</v>
      </c>
      <c r="C129" s="393" t="str">
        <f t="shared" si="65"/>
        <v>Diabetes/Endocrinology</v>
      </c>
      <c r="D129" s="86">
        <v>8</v>
      </c>
      <c r="E129" s="30" t="s">
        <v>53</v>
      </c>
      <c r="F129" s="31"/>
      <c r="G129" s="32"/>
      <c r="H129" s="32"/>
      <c r="I129" s="33"/>
      <c r="J129" s="357"/>
      <c r="K129" s="32"/>
      <c r="L129" s="32"/>
      <c r="M129" s="377"/>
      <c r="N129" s="31"/>
      <c r="O129" s="32"/>
      <c r="P129" s="32"/>
      <c r="Q129" s="33"/>
      <c r="R129" s="205"/>
      <c r="S129" s="159">
        <f>SUM(F129:I129)</f>
        <v>0</v>
      </c>
      <c r="T129" s="160">
        <f>SUM(J129:M129)</f>
        <v>0</v>
      </c>
      <c r="U129" s="162">
        <f>SUM(N129:Q129)</f>
        <v>0</v>
      </c>
    </row>
    <row r="130" spans="1:21" x14ac:dyDescent="0.2">
      <c r="A130" s="11" t="str">
        <f t="shared" si="49"/>
        <v>Lothian</v>
      </c>
      <c r="B130" s="11" t="str">
        <f t="shared" si="50"/>
        <v>Diabetes/Endocrinology9</v>
      </c>
      <c r="C130" s="393" t="str">
        <f t="shared" si="65"/>
        <v>Diabetes/Endocrinology</v>
      </c>
      <c r="D130" s="84">
        <v>9</v>
      </c>
      <c r="E130" s="21" t="s">
        <v>32</v>
      </c>
      <c r="F130" s="62">
        <f t="shared" ref="F130:Q130" si="67">SUM(F128:F129)</f>
        <v>0</v>
      </c>
      <c r="G130" s="63">
        <f t="shared" si="67"/>
        <v>0</v>
      </c>
      <c r="H130" s="63">
        <f t="shared" si="67"/>
        <v>0</v>
      </c>
      <c r="I130" s="64">
        <f t="shared" si="67"/>
        <v>0</v>
      </c>
      <c r="J130" s="352">
        <f t="shared" si="67"/>
        <v>0</v>
      </c>
      <c r="K130" s="63">
        <f t="shared" si="67"/>
        <v>0</v>
      </c>
      <c r="L130" s="63">
        <f t="shared" si="67"/>
        <v>0</v>
      </c>
      <c r="M130" s="372">
        <f t="shared" si="67"/>
        <v>0</v>
      </c>
      <c r="N130" s="62">
        <f t="shared" si="67"/>
        <v>0</v>
      </c>
      <c r="O130" s="63">
        <f t="shared" si="67"/>
        <v>0</v>
      </c>
      <c r="P130" s="63">
        <f t="shared" si="67"/>
        <v>0</v>
      </c>
      <c r="Q130" s="64">
        <f t="shared" si="67"/>
        <v>0</v>
      </c>
      <c r="R130" s="202"/>
      <c r="S130" s="62">
        <f>SUM(F130:I130)</f>
        <v>0</v>
      </c>
      <c r="T130" s="63">
        <f>SUM(J130:M130)</f>
        <v>0</v>
      </c>
      <c r="U130" s="100">
        <f>SUM(N130:Q130)</f>
        <v>0</v>
      </c>
    </row>
    <row r="131" spans="1:21" x14ac:dyDescent="0.2">
      <c r="A131" s="11" t="str">
        <f t="shared" si="49"/>
        <v>Lothian</v>
      </c>
      <c r="B131" s="11" t="str">
        <f t="shared" si="50"/>
        <v xml:space="preserve">Diabetes/Endocrinology </v>
      </c>
      <c r="C131" s="393" t="str">
        <f t="shared" si="65"/>
        <v>Diabetes/Endocrinology</v>
      </c>
      <c r="D131" s="89" t="s">
        <v>79</v>
      </c>
      <c r="E131" s="43"/>
      <c r="F131" s="38"/>
      <c r="G131" s="39"/>
      <c r="H131" s="39"/>
      <c r="I131" s="40"/>
      <c r="J131" s="39"/>
      <c r="K131" s="39"/>
      <c r="L131" s="39"/>
      <c r="M131" s="39"/>
      <c r="N131" s="38"/>
      <c r="O131" s="39"/>
      <c r="P131" s="39"/>
      <c r="Q131" s="40"/>
      <c r="R131" s="205"/>
      <c r="S131" s="38"/>
      <c r="T131" s="39"/>
      <c r="U131" s="105"/>
    </row>
    <row r="132" spans="1:21" x14ac:dyDescent="0.2">
      <c r="A132" s="11" t="str">
        <f t="shared" si="49"/>
        <v>Lothian</v>
      </c>
      <c r="B132" s="11" t="str">
        <f t="shared" si="50"/>
        <v xml:space="preserve">Diabetes/Endocrinology </v>
      </c>
      <c r="C132" s="393" t="str">
        <f t="shared" si="65"/>
        <v>Diabetes/Endocrinology</v>
      </c>
      <c r="D132" s="84" t="s">
        <v>79</v>
      </c>
      <c r="E132" s="21" t="s">
        <v>24</v>
      </c>
      <c r="F132" s="23"/>
      <c r="G132" s="24"/>
      <c r="H132" s="24"/>
      <c r="I132" s="25"/>
      <c r="J132" s="24"/>
      <c r="K132" s="24"/>
      <c r="L132" s="24"/>
      <c r="M132" s="24"/>
      <c r="N132" s="23"/>
      <c r="O132" s="24"/>
      <c r="P132" s="24"/>
      <c r="Q132" s="25"/>
      <c r="R132" s="205"/>
      <c r="S132" s="23"/>
      <c r="T132" s="24"/>
      <c r="U132" s="104"/>
    </row>
    <row r="133" spans="1:21" x14ac:dyDescent="0.2">
      <c r="A133" s="11" t="str">
        <f t="shared" si="49"/>
        <v>Lothian</v>
      </c>
      <c r="B133" s="11" t="str">
        <f t="shared" si="50"/>
        <v>Diabetes/Endocrinology10</v>
      </c>
      <c r="C133" s="393" t="str">
        <f t="shared" si="65"/>
        <v>Diabetes/Endocrinology</v>
      </c>
      <c r="D133" s="151">
        <v>10</v>
      </c>
      <c r="E133" s="152" t="s">
        <v>109</v>
      </c>
      <c r="F133" s="153">
        <f t="shared" ref="F133:Q133" si="68">F125-F128</f>
        <v>0</v>
      </c>
      <c r="G133" s="154">
        <f t="shared" si="68"/>
        <v>0</v>
      </c>
      <c r="H133" s="154">
        <f t="shared" si="68"/>
        <v>0</v>
      </c>
      <c r="I133" s="155">
        <f t="shared" si="68"/>
        <v>0</v>
      </c>
      <c r="J133" s="343">
        <f t="shared" si="68"/>
        <v>0</v>
      </c>
      <c r="K133" s="154">
        <f t="shared" si="68"/>
        <v>0</v>
      </c>
      <c r="L133" s="154">
        <f t="shared" si="68"/>
        <v>0</v>
      </c>
      <c r="M133" s="371">
        <f t="shared" si="68"/>
        <v>0</v>
      </c>
      <c r="N133" s="153">
        <f t="shared" si="68"/>
        <v>0</v>
      </c>
      <c r="O133" s="154">
        <f t="shared" si="68"/>
        <v>0</v>
      </c>
      <c r="P133" s="154">
        <f t="shared" si="68"/>
        <v>0</v>
      </c>
      <c r="Q133" s="155">
        <f t="shared" si="68"/>
        <v>0</v>
      </c>
      <c r="R133" s="203"/>
      <c r="S133" s="344">
        <f>S125-S128</f>
        <v>0</v>
      </c>
      <c r="T133" s="343">
        <f>T125-T128</f>
        <v>0</v>
      </c>
      <c r="U133" s="157">
        <f>U125-U128</f>
        <v>0</v>
      </c>
    </row>
    <row r="134" spans="1:21" x14ac:dyDescent="0.2">
      <c r="A134" s="11" t="str">
        <f t="shared" si="49"/>
        <v>Lothian</v>
      </c>
      <c r="B134" s="11" t="str">
        <f t="shared" si="50"/>
        <v>Diabetes/Endocrinology11</v>
      </c>
      <c r="C134" s="393" t="str">
        <f t="shared" si="65"/>
        <v>Diabetes/Endocrinology</v>
      </c>
      <c r="D134" s="151">
        <v>11</v>
      </c>
      <c r="E134" s="152" t="s">
        <v>110</v>
      </c>
      <c r="F134" s="159">
        <f t="shared" ref="F134:U134" si="69">F125-F130</f>
        <v>0</v>
      </c>
      <c r="G134" s="160">
        <f t="shared" si="69"/>
        <v>0</v>
      </c>
      <c r="H134" s="160">
        <f t="shared" si="69"/>
        <v>0</v>
      </c>
      <c r="I134" s="161">
        <f t="shared" si="69"/>
        <v>0</v>
      </c>
      <c r="J134" s="353">
        <f t="shared" si="69"/>
        <v>0</v>
      </c>
      <c r="K134" s="160">
        <f t="shared" si="69"/>
        <v>0</v>
      </c>
      <c r="L134" s="160">
        <f t="shared" si="69"/>
        <v>0</v>
      </c>
      <c r="M134" s="373">
        <f t="shared" si="69"/>
        <v>0</v>
      </c>
      <c r="N134" s="159">
        <f t="shared" si="69"/>
        <v>0</v>
      </c>
      <c r="O134" s="160">
        <f t="shared" si="69"/>
        <v>0</v>
      </c>
      <c r="P134" s="160">
        <f t="shared" si="69"/>
        <v>0</v>
      </c>
      <c r="Q134" s="161">
        <f t="shared" si="69"/>
        <v>0</v>
      </c>
      <c r="R134" s="203">
        <f t="shared" si="69"/>
        <v>0</v>
      </c>
      <c r="S134" s="153">
        <f t="shared" si="69"/>
        <v>0</v>
      </c>
      <c r="T134" s="160">
        <f t="shared" si="69"/>
        <v>0</v>
      </c>
      <c r="U134" s="162">
        <f t="shared" si="69"/>
        <v>0</v>
      </c>
    </row>
    <row r="135" spans="1:21" x14ac:dyDescent="0.2">
      <c r="A135" s="11" t="str">
        <f t="shared" si="49"/>
        <v>Lothian</v>
      </c>
      <c r="B135" s="11" t="str">
        <f t="shared" si="50"/>
        <v>Diabetes/Endocrinology12</v>
      </c>
      <c r="C135" s="393" t="str">
        <f t="shared" si="65"/>
        <v>Diabetes/Endocrinology</v>
      </c>
      <c r="D135" s="151">
        <v>12</v>
      </c>
      <c r="E135" s="158" t="s">
        <v>27</v>
      </c>
      <c r="F135" s="170">
        <f>F120+F134</f>
        <v>0</v>
      </c>
      <c r="G135" s="164">
        <f t="shared" ref="G135:Q135" si="70">F135+G134</f>
        <v>0</v>
      </c>
      <c r="H135" s="164">
        <f t="shared" si="70"/>
        <v>0</v>
      </c>
      <c r="I135" s="166">
        <f t="shared" si="70"/>
        <v>0</v>
      </c>
      <c r="J135" s="354">
        <f t="shared" si="70"/>
        <v>0</v>
      </c>
      <c r="K135" s="164">
        <f t="shared" si="70"/>
        <v>0</v>
      </c>
      <c r="L135" s="164">
        <f t="shared" si="70"/>
        <v>0</v>
      </c>
      <c r="M135" s="374">
        <f t="shared" si="70"/>
        <v>0</v>
      </c>
      <c r="N135" s="163">
        <f t="shared" si="70"/>
        <v>0</v>
      </c>
      <c r="O135" s="164">
        <f t="shared" si="70"/>
        <v>0</v>
      </c>
      <c r="P135" s="164">
        <f t="shared" si="70"/>
        <v>0</v>
      </c>
      <c r="Q135" s="166">
        <f t="shared" si="70"/>
        <v>0</v>
      </c>
      <c r="R135" s="203"/>
      <c r="S135" s="163">
        <f>I135</f>
        <v>0</v>
      </c>
      <c r="T135" s="164">
        <f>M135</f>
        <v>0</v>
      </c>
      <c r="U135" s="165">
        <f>Q135</f>
        <v>0</v>
      </c>
    </row>
    <row r="136" spans="1:21" x14ac:dyDescent="0.2">
      <c r="A136" s="11" t="str">
        <f t="shared" si="49"/>
        <v>Lothian</v>
      </c>
      <c r="B136" s="11" t="str">
        <f t="shared" si="50"/>
        <v>Diabetes/Endocrinology13</v>
      </c>
      <c r="C136" s="393" t="str">
        <f t="shared" si="65"/>
        <v>Diabetes/Endocrinology</v>
      </c>
      <c r="D136" s="151">
        <v>13</v>
      </c>
      <c r="E136" s="152" t="s">
        <v>25</v>
      </c>
      <c r="F136" s="163" t="e">
        <f t="shared" ref="F136:Q136" si="71">F135/(F130/13)</f>
        <v>#DIV/0!</v>
      </c>
      <c r="G136" s="164" t="e">
        <f t="shared" si="71"/>
        <v>#DIV/0!</v>
      </c>
      <c r="H136" s="164" t="e">
        <f t="shared" si="71"/>
        <v>#DIV/0!</v>
      </c>
      <c r="I136" s="166" t="e">
        <f t="shared" si="71"/>
        <v>#DIV/0!</v>
      </c>
      <c r="J136" s="354" t="e">
        <f t="shared" si="71"/>
        <v>#DIV/0!</v>
      </c>
      <c r="K136" s="164" t="e">
        <f t="shared" si="71"/>
        <v>#DIV/0!</v>
      </c>
      <c r="L136" s="164" t="e">
        <f t="shared" si="71"/>
        <v>#DIV/0!</v>
      </c>
      <c r="M136" s="374" t="e">
        <f t="shared" si="71"/>
        <v>#DIV/0!</v>
      </c>
      <c r="N136" s="163" t="e">
        <f t="shared" si="71"/>
        <v>#DIV/0!</v>
      </c>
      <c r="O136" s="164" t="e">
        <f t="shared" si="71"/>
        <v>#DIV/0!</v>
      </c>
      <c r="P136" s="164" t="e">
        <f t="shared" si="71"/>
        <v>#DIV/0!</v>
      </c>
      <c r="Q136" s="166" t="e">
        <f t="shared" si="71"/>
        <v>#DIV/0!</v>
      </c>
      <c r="R136" s="203"/>
      <c r="S136" s="163" t="e">
        <f>I136</f>
        <v>#DIV/0!</v>
      </c>
      <c r="T136" s="164" t="e">
        <f>M136</f>
        <v>#DIV/0!</v>
      </c>
      <c r="U136" s="165" t="e">
        <f>Q136</f>
        <v>#DIV/0!</v>
      </c>
    </row>
    <row r="137" spans="1:21" x14ac:dyDescent="0.2">
      <c r="A137" s="11" t="str">
        <f t="shared" si="49"/>
        <v>Lothian</v>
      </c>
      <c r="B137" s="11" t="str">
        <f t="shared" si="50"/>
        <v>Diabetes/Endocrinology14</v>
      </c>
      <c r="C137" s="393" t="str">
        <f t="shared" si="65"/>
        <v>Diabetes/Endocrinology</v>
      </c>
      <c r="D137" s="86">
        <v>14</v>
      </c>
      <c r="E137" s="45" t="s">
        <v>30</v>
      </c>
      <c r="F137" s="48"/>
      <c r="G137" s="46"/>
      <c r="H137" s="46"/>
      <c r="I137" s="47"/>
      <c r="J137" s="358"/>
      <c r="K137" s="46"/>
      <c r="L137" s="46"/>
      <c r="M137" s="378"/>
      <c r="N137" s="48"/>
      <c r="O137" s="46"/>
      <c r="P137" s="46"/>
      <c r="Q137" s="47"/>
      <c r="R137" s="205"/>
      <c r="S137" s="163">
        <f>I137</f>
        <v>0</v>
      </c>
      <c r="T137" s="164">
        <f>M137</f>
        <v>0</v>
      </c>
      <c r="U137" s="165">
        <f>Q137</f>
        <v>0</v>
      </c>
    </row>
    <row r="138" spans="1:21" x14ac:dyDescent="0.2">
      <c r="A138" s="11" t="str">
        <f t="shared" si="49"/>
        <v>Lothian</v>
      </c>
      <c r="B138" s="11" t="str">
        <f t="shared" si="50"/>
        <v>Diabetes/Endocrinology15</v>
      </c>
      <c r="C138" s="393" t="str">
        <f t="shared" si="65"/>
        <v>Diabetes/Endocrinology</v>
      </c>
      <c r="D138" s="151">
        <v>15</v>
      </c>
      <c r="E138" s="152" t="s">
        <v>187</v>
      </c>
      <c r="F138" s="364">
        <v>5.3289305786837708</v>
      </c>
      <c r="G138" s="337">
        <v>4.7450519377443294</v>
      </c>
      <c r="H138" s="338">
        <v>4.4256734419346158</v>
      </c>
      <c r="I138" s="365">
        <v>4.1062949461249021</v>
      </c>
      <c r="J138" s="339">
        <v>3.7869164503151871</v>
      </c>
      <c r="K138" s="340">
        <v>3.4675379545054708</v>
      </c>
      <c r="L138" s="337">
        <v>2.2630247703088338</v>
      </c>
      <c r="M138" s="339">
        <v>1.0585115861121961</v>
      </c>
      <c r="N138" s="396" t="s">
        <v>15</v>
      </c>
      <c r="O138" s="397" t="s">
        <v>15</v>
      </c>
      <c r="P138" s="398" t="s">
        <v>15</v>
      </c>
      <c r="Q138" s="399" t="s">
        <v>15</v>
      </c>
      <c r="R138" s="205"/>
      <c r="S138" s="163">
        <f>I138</f>
        <v>4.1062949461249021</v>
      </c>
      <c r="T138" s="164">
        <f>M138</f>
        <v>1.0585115861121961</v>
      </c>
      <c r="U138" s="165" t="str">
        <f>Q138</f>
        <v>-</v>
      </c>
    </row>
    <row r="139" spans="1:21" x14ac:dyDescent="0.2">
      <c r="A139" s="11" t="str">
        <f t="shared" si="49"/>
        <v>Lothian</v>
      </c>
      <c r="B139" s="11" t="str">
        <f t="shared" si="50"/>
        <v>Diabetes/Endocrinology16</v>
      </c>
      <c r="C139" s="393" t="str">
        <f t="shared" si="65"/>
        <v>Diabetes/Endocrinology</v>
      </c>
      <c r="D139" s="85">
        <v>16</v>
      </c>
      <c r="E139" s="14" t="s">
        <v>31</v>
      </c>
      <c r="F139" s="367"/>
      <c r="G139" s="341"/>
      <c r="H139" s="341"/>
      <c r="I139" s="368"/>
      <c r="J139" s="359"/>
      <c r="K139" s="341"/>
      <c r="L139" s="341"/>
      <c r="M139" s="379"/>
      <c r="N139" s="367"/>
      <c r="O139" s="341"/>
      <c r="P139" s="341"/>
      <c r="Q139" s="368"/>
      <c r="R139" s="205"/>
      <c r="S139" s="159"/>
      <c r="T139" s="160"/>
      <c r="U139" s="162"/>
    </row>
    <row r="140" spans="1:21" x14ac:dyDescent="0.2">
      <c r="A140" s="11" t="str">
        <f t="shared" si="49"/>
        <v>Lothian</v>
      </c>
      <c r="B140" s="11" t="str">
        <f t="shared" si="50"/>
        <v xml:space="preserve">Diabetes/Endocrinology </v>
      </c>
      <c r="C140" s="393" t="str">
        <f t="shared" si="65"/>
        <v>Diabetes/Endocrinology</v>
      </c>
      <c r="D140" s="84" t="s">
        <v>79</v>
      </c>
      <c r="E140" s="21" t="s">
        <v>54</v>
      </c>
      <c r="F140" s="23"/>
      <c r="G140" s="24"/>
      <c r="H140" s="24"/>
      <c r="I140" s="25"/>
      <c r="J140" s="24"/>
      <c r="K140" s="24"/>
      <c r="L140" s="24"/>
      <c r="M140" s="24"/>
      <c r="N140" s="23"/>
      <c r="O140" s="24"/>
      <c r="P140" s="24"/>
      <c r="Q140" s="25"/>
      <c r="R140" s="200"/>
      <c r="S140" s="23"/>
      <c r="T140" s="24"/>
      <c r="U140" s="104"/>
    </row>
    <row r="141" spans="1:21" x14ac:dyDescent="0.2">
      <c r="A141" s="11" t="str">
        <f t="shared" ref="A141:A204" si="72">$E$5</f>
        <v>Lothian</v>
      </c>
      <c r="B141" s="11" t="str">
        <f t="shared" ref="B141:B204" si="73">CONCATENATE(C141,D141)</f>
        <v>Diabetes/Endocrinology17</v>
      </c>
      <c r="C141" s="393" t="str">
        <f t="shared" si="65"/>
        <v>Diabetes/Endocrinology</v>
      </c>
      <c r="D141" s="336">
        <v>17</v>
      </c>
      <c r="E141" s="44" t="s">
        <v>26</v>
      </c>
      <c r="F141" s="49">
        <v>0</v>
      </c>
      <c r="G141" s="50">
        <v>0</v>
      </c>
      <c r="H141" s="50">
        <v>0</v>
      </c>
      <c r="I141" s="51">
        <v>0</v>
      </c>
      <c r="J141" s="360">
        <v>0</v>
      </c>
      <c r="K141" s="50">
        <v>0</v>
      </c>
      <c r="L141" s="50">
        <v>0</v>
      </c>
      <c r="M141" s="380">
        <v>0</v>
      </c>
      <c r="N141" s="49">
        <v>0</v>
      </c>
      <c r="O141" s="50">
        <v>0</v>
      </c>
      <c r="P141" s="50">
        <v>0</v>
      </c>
      <c r="Q141" s="51">
        <v>0</v>
      </c>
      <c r="R141" s="200"/>
      <c r="S141" s="27"/>
      <c r="T141" s="28"/>
      <c r="U141" s="113"/>
    </row>
    <row r="142" spans="1:21" ht="13.5" thickBot="1" x14ac:dyDescent="0.25">
      <c r="A142" s="11" t="str">
        <f t="shared" si="72"/>
        <v>Lothian</v>
      </c>
      <c r="B142" s="11" t="str">
        <f t="shared" si="73"/>
        <v>Diabetes/Endocrinology18</v>
      </c>
      <c r="C142" s="393" t="str">
        <f t="shared" si="65"/>
        <v>Diabetes/Endocrinology</v>
      </c>
      <c r="D142" s="167">
        <v>18</v>
      </c>
      <c r="E142" s="171" t="s">
        <v>34</v>
      </c>
      <c r="F142" s="163">
        <f t="shared" ref="F142:Q142" si="74">F141*F130</f>
        <v>0</v>
      </c>
      <c r="G142" s="164">
        <f t="shared" si="74"/>
        <v>0</v>
      </c>
      <c r="H142" s="164">
        <f t="shared" si="74"/>
        <v>0</v>
      </c>
      <c r="I142" s="166">
        <f t="shared" si="74"/>
        <v>0</v>
      </c>
      <c r="J142" s="354">
        <f t="shared" si="74"/>
        <v>0</v>
      </c>
      <c r="K142" s="164">
        <f t="shared" si="74"/>
        <v>0</v>
      </c>
      <c r="L142" s="164">
        <f t="shared" si="74"/>
        <v>0</v>
      </c>
      <c r="M142" s="374">
        <f t="shared" si="74"/>
        <v>0</v>
      </c>
      <c r="N142" s="163">
        <f t="shared" si="74"/>
        <v>0</v>
      </c>
      <c r="O142" s="164">
        <f t="shared" si="74"/>
        <v>0</v>
      </c>
      <c r="P142" s="164">
        <f t="shared" si="74"/>
        <v>0</v>
      </c>
      <c r="Q142" s="166">
        <f t="shared" si="74"/>
        <v>0</v>
      </c>
      <c r="R142" s="202"/>
      <c r="S142" s="163">
        <f>SUM(F142:I142)</f>
        <v>0</v>
      </c>
      <c r="T142" s="164">
        <f>SUM(J142:M142)</f>
        <v>0</v>
      </c>
      <c r="U142" s="165">
        <f>SUM(N142:Q142)</f>
        <v>0</v>
      </c>
    </row>
    <row r="143" spans="1:21" ht="18.75" thickBot="1" x14ac:dyDescent="0.3">
      <c r="A143" s="11" t="str">
        <f t="shared" si="72"/>
        <v>Lothian</v>
      </c>
      <c r="B143" s="11" t="str">
        <f t="shared" si="73"/>
        <v>ENTENT</v>
      </c>
      <c r="C143" s="525" t="str">
        <f>D143</f>
        <v>ENT</v>
      </c>
      <c r="D143" s="503" t="s">
        <v>60</v>
      </c>
      <c r="E143" s="80"/>
      <c r="F143" s="366"/>
      <c r="G143" s="81"/>
      <c r="H143" s="81"/>
      <c r="I143" s="363"/>
      <c r="J143" s="81"/>
      <c r="K143" s="81"/>
      <c r="L143" s="81"/>
      <c r="M143" s="81"/>
      <c r="N143" s="382"/>
      <c r="O143" s="69"/>
      <c r="P143" s="69"/>
      <c r="Q143" s="383"/>
      <c r="R143" s="69"/>
      <c r="S143" s="382"/>
      <c r="T143" s="69"/>
      <c r="U143" s="82"/>
    </row>
    <row r="144" spans="1:21" x14ac:dyDescent="0.2">
      <c r="A144" s="11" t="str">
        <f t="shared" si="72"/>
        <v>Lothian</v>
      </c>
      <c r="B144" s="11" t="str">
        <f t="shared" si="73"/>
        <v>ENT1</v>
      </c>
      <c r="C144" s="524" t="str">
        <f t="shared" ref="C144:C168" si="75">C143</f>
        <v>ENT</v>
      </c>
      <c r="D144" s="84">
        <v>1</v>
      </c>
      <c r="E144" s="21" t="s">
        <v>52</v>
      </c>
      <c r="F144" s="197">
        <f>F742+F768</f>
        <v>2028</v>
      </c>
      <c r="G144" s="20"/>
      <c r="H144" s="20"/>
      <c r="I144" s="117"/>
      <c r="J144" s="13"/>
      <c r="K144" s="13"/>
      <c r="L144" s="13"/>
      <c r="M144" s="13"/>
      <c r="N144" s="125"/>
      <c r="O144" s="13"/>
      <c r="P144" s="13"/>
      <c r="Q144" s="126"/>
      <c r="R144" s="200"/>
      <c r="S144" s="116"/>
      <c r="T144" s="20"/>
      <c r="U144" s="118"/>
    </row>
    <row r="145" spans="1:21" x14ac:dyDescent="0.2">
      <c r="A145" s="11" t="str">
        <f t="shared" si="72"/>
        <v>Lothian</v>
      </c>
      <c r="B145" s="11" t="str">
        <f t="shared" si="73"/>
        <v>ENT2</v>
      </c>
      <c r="C145" s="524" t="str">
        <f t="shared" si="75"/>
        <v>ENT</v>
      </c>
      <c r="D145" s="84">
        <v>2</v>
      </c>
      <c r="E145" s="21" t="s">
        <v>93</v>
      </c>
      <c r="F145" s="197">
        <f>F743+F769</f>
        <v>426</v>
      </c>
      <c r="G145" s="20"/>
      <c r="H145" s="20"/>
      <c r="I145" s="117"/>
      <c r="J145" s="20"/>
      <c r="K145" s="20"/>
      <c r="L145" s="20"/>
      <c r="M145" s="20"/>
      <c r="N145" s="116"/>
      <c r="O145" s="20"/>
      <c r="P145" s="20"/>
      <c r="Q145" s="117"/>
      <c r="R145" s="200"/>
      <c r="S145" s="116"/>
      <c r="T145" s="20"/>
      <c r="U145" s="118"/>
    </row>
    <row r="146" spans="1:21" x14ac:dyDescent="0.2">
      <c r="A146" s="11" t="str">
        <f t="shared" si="72"/>
        <v>Lothian</v>
      </c>
      <c r="B146" s="11" t="str">
        <f t="shared" si="73"/>
        <v>ENT3</v>
      </c>
      <c r="C146" s="524" t="str">
        <f t="shared" si="75"/>
        <v>ENT</v>
      </c>
      <c r="D146" s="84">
        <v>3</v>
      </c>
      <c r="E146" s="21" t="s">
        <v>94</v>
      </c>
      <c r="F146" s="197">
        <f>F744+F770</f>
        <v>5316</v>
      </c>
      <c r="G146" s="20"/>
      <c r="H146" s="20"/>
      <c r="I146" s="117"/>
      <c r="J146" s="20"/>
      <c r="K146" s="20"/>
      <c r="L146" s="20"/>
      <c r="M146" s="20"/>
      <c r="N146" s="116"/>
      <c r="O146" s="20"/>
      <c r="P146" s="20"/>
      <c r="Q146" s="117"/>
      <c r="R146" s="200"/>
      <c r="S146" s="116"/>
      <c r="T146" s="20"/>
      <c r="U146" s="118"/>
    </row>
    <row r="147" spans="1:21" x14ac:dyDescent="0.2">
      <c r="A147" s="11" t="str">
        <f t="shared" si="72"/>
        <v>Lothian</v>
      </c>
      <c r="B147" s="11" t="str">
        <f t="shared" si="73"/>
        <v xml:space="preserve">ENT </v>
      </c>
      <c r="C147" s="524" t="str">
        <f t="shared" si="75"/>
        <v>ENT</v>
      </c>
      <c r="D147" s="88" t="s">
        <v>79</v>
      </c>
      <c r="E147" s="34"/>
      <c r="F147" s="116"/>
      <c r="G147" s="20"/>
      <c r="H147" s="20"/>
      <c r="I147" s="117"/>
      <c r="J147" s="52"/>
      <c r="K147" s="52"/>
      <c r="L147" s="52"/>
      <c r="M147" s="52"/>
      <c r="N147" s="127"/>
      <c r="O147" s="52"/>
      <c r="P147" s="52"/>
      <c r="Q147" s="128"/>
      <c r="R147" s="200"/>
      <c r="S147" s="116"/>
      <c r="T147" s="20"/>
      <c r="U147" s="118"/>
    </row>
    <row r="148" spans="1:21" x14ac:dyDescent="0.2">
      <c r="A148" s="11" t="str">
        <f t="shared" si="72"/>
        <v>Lothian</v>
      </c>
      <c r="B148" s="11" t="str">
        <f t="shared" si="73"/>
        <v xml:space="preserve">ENT </v>
      </c>
      <c r="C148" s="524" t="str">
        <f t="shared" si="75"/>
        <v>ENT</v>
      </c>
      <c r="D148" s="84" t="s">
        <v>79</v>
      </c>
      <c r="E148" s="21" t="s">
        <v>33</v>
      </c>
      <c r="F148" s="23"/>
      <c r="G148" s="24"/>
      <c r="H148" s="24"/>
      <c r="I148" s="25"/>
      <c r="J148" s="24"/>
      <c r="K148" s="24"/>
      <c r="L148" s="24"/>
      <c r="M148" s="24"/>
      <c r="N148" s="23"/>
      <c r="O148" s="24"/>
      <c r="P148" s="24"/>
      <c r="Q148" s="25"/>
      <c r="R148" s="200"/>
      <c r="S148" s="23"/>
      <c r="T148" s="24"/>
      <c r="U148" s="104"/>
    </row>
    <row r="149" spans="1:21" x14ac:dyDescent="0.2">
      <c r="A149" s="11" t="str">
        <f t="shared" si="72"/>
        <v>Lothian</v>
      </c>
      <c r="B149" s="11" t="str">
        <f t="shared" si="73"/>
        <v>ENT4</v>
      </c>
      <c r="C149" s="524" t="str">
        <f t="shared" si="75"/>
        <v>ENT</v>
      </c>
      <c r="D149" s="86">
        <v>4</v>
      </c>
      <c r="E149" s="26" t="s">
        <v>14</v>
      </c>
      <c r="F149" s="27">
        <f t="shared" ref="F149:I150" si="76">F747+F773</f>
        <v>4519.1399999999994</v>
      </c>
      <c r="G149" s="28">
        <f t="shared" si="76"/>
        <v>4519.1399999999994</v>
      </c>
      <c r="H149" s="28">
        <f t="shared" si="76"/>
        <v>4519.1399999999994</v>
      </c>
      <c r="I149" s="29">
        <f t="shared" si="76"/>
        <v>4519.1399999999994</v>
      </c>
      <c r="J149" s="356"/>
      <c r="K149" s="28"/>
      <c r="L149" s="28"/>
      <c r="M149" s="376"/>
      <c r="N149" s="27"/>
      <c r="O149" s="28"/>
      <c r="P149" s="28"/>
      <c r="Q149" s="29"/>
      <c r="R149" s="200"/>
      <c r="S149" s="179">
        <f>SUM(F149:I149)</f>
        <v>18076.559999999998</v>
      </c>
      <c r="T149" s="180">
        <f>SUM(J149:M149)</f>
        <v>0</v>
      </c>
      <c r="U149" s="181">
        <f>SUM(N149:Q149)</f>
        <v>0</v>
      </c>
    </row>
    <row r="150" spans="1:21" x14ac:dyDescent="0.2">
      <c r="A150" s="11" t="str">
        <f t="shared" si="72"/>
        <v>Lothian</v>
      </c>
      <c r="B150" s="11" t="str">
        <f t="shared" si="73"/>
        <v>ENT5</v>
      </c>
      <c r="C150" s="524" t="str">
        <f t="shared" si="75"/>
        <v>ENT</v>
      </c>
      <c r="D150" s="87">
        <v>5</v>
      </c>
      <c r="E150" s="30" t="s">
        <v>13</v>
      </c>
      <c r="F150" s="31">
        <f t="shared" si="76"/>
        <v>675</v>
      </c>
      <c r="G150" s="32">
        <f t="shared" si="76"/>
        <v>675</v>
      </c>
      <c r="H150" s="32">
        <f t="shared" si="76"/>
        <v>675</v>
      </c>
      <c r="I150" s="33">
        <f t="shared" si="76"/>
        <v>675</v>
      </c>
      <c r="J150" s="357"/>
      <c r="K150" s="32"/>
      <c r="L150" s="32"/>
      <c r="M150" s="377"/>
      <c r="N150" s="31"/>
      <c r="O150" s="32"/>
      <c r="P150" s="32"/>
      <c r="Q150" s="33"/>
      <c r="R150" s="200"/>
      <c r="S150" s="163">
        <f>SUM(F150:I150)</f>
        <v>2700</v>
      </c>
      <c r="T150" s="164">
        <f>SUM(J150:M150)</f>
        <v>0</v>
      </c>
      <c r="U150" s="165">
        <f>SUM(N150:Q150)</f>
        <v>0</v>
      </c>
    </row>
    <row r="151" spans="1:21" x14ac:dyDescent="0.2">
      <c r="A151" s="11" t="str">
        <f t="shared" si="72"/>
        <v>Lothian</v>
      </c>
      <c r="B151" s="11" t="str">
        <f t="shared" si="73"/>
        <v>ENT6</v>
      </c>
      <c r="C151" s="524" t="str">
        <f t="shared" si="75"/>
        <v>ENT</v>
      </c>
      <c r="D151" s="84">
        <v>6</v>
      </c>
      <c r="E151" s="21" t="s">
        <v>16</v>
      </c>
      <c r="F151" s="62">
        <f t="shared" ref="F151:Q151" si="77">F149-F150</f>
        <v>3844.1399999999994</v>
      </c>
      <c r="G151" s="63">
        <f t="shared" si="77"/>
        <v>3844.1399999999994</v>
      </c>
      <c r="H151" s="63">
        <f t="shared" si="77"/>
        <v>3844.1399999999994</v>
      </c>
      <c r="I151" s="64">
        <f t="shared" si="77"/>
        <v>3844.1399999999994</v>
      </c>
      <c r="J151" s="352">
        <f t="shared" si="77"/>
        <v>0</v>
      </c>
      <c r="K151" s="63">
        <f t="shared" si="77"/>
        <v>0</v>
      </c>
      <c r="L151" s="63">
        <f t="shared" si="77"/>
        <v>0</v>
      </c>
      <c r="M151" s="372">
        <f t="shared" si="77"/>
        <v>0</v>
      </c>
      <c r="N151" s="62">
        <f t="shared" si="77"/>
        <v>0</v>
      </c>
      <c r="O151" s="63">
        <f t="shared" si="77"/>
        <v>0</v>
      </c>
      <c r="P151" s="63">
        <f t="shared" si="77"/>
        <v>0</v>
      </c>
      <c r="Q151" s="64">
        <f t="shared" si="77"/>
        <v>0</v>
      </c>
      <c r="R151" s="202"/>
      <c r="S151" s="386">
        <f>S149-S150</f>
        <v>15376.559999999998</v>
      </c>
      <c r="T151" s="342">
        <f>T149-T150</f>
        <v>0</v>
      </c>
      <c r="U151" s="387">
        <f>U149-U150</f>
        <v>0</v>
      </c>
    </row>
    <row r="152" spans="1:21" x14ac:dyDescent="0.2">
      <c r="A152" s="11" t="str">
        <f t="shared" si="72"/>
        <v>Lothian</v>
      </c>
      <c r="B152" s="11" t="str">
        <f t="shared" si="73"/>
        <v xml:space="preserve">ENT </v>
      </c>
      <c r="C152" s="524" t="str">
        <f t="shared" si="75"/>
        <v>ENT</v>
      </c>
      <c r="D152" s="88" t="s">
        <v>79</v>
      </c>
      <c r="E152" s="34"/>
      <c r="F152" s="35"/>
      <c r="G152" s="36"/>
      <c r="H152" s="36"/>
      <c r="I152" s="37"/>
      <c r="J152" s="39"/>
      <c r="K152" s="39"/>
      <c r="L152" s="39"/>
      <c r="M152" s="39"/>
      <c r="N152" s="38"/>
      <c r="O152" s="39"/>
      <c r="P152" s="39"/>
      <c r="Q152" s="40"/>
      <c r="R152" s="200"/>
      <c r="S152" s="38"/>
      <c r="T152" s="39"/>
      <c r="U152" s="105"/>
    </row>
    <row r="153" spans="1:21" x14ac:dyDescent="0.2">
      <c r="A153" s="11" t="str">
        <f t="shared" si="72"/>
        <v>Lothian</v>
      </c>
      <c r="B153" s="11" t="str">
        <f t="shared" si="73"/>
        <v xml:space="preserve">ENT </v>
      </c>
      <c r="C153" s="524" t="str">
        <f t="shared" si="75"/>
        <v>ENT</v>
      </c>
      <c r="D153" s="84" t="s">
        <v>79</v>
      </c>
      <c r="E153" s="21" t="s">
        <v>29</v>
      </c>
      <c r="F153" s="23"/>
      <c r="G153" s="24"/>
      <c r="H153" s="24"/>
      <c r="I153" s="25"/>
      <c r="J153" s="24"/>
      <c r="K153" s="24"/>
      <c r="L153" s="24"/>
      <c r="M153" s="24"/>
      <c r="N153" s="23"/>
      <c r="O153" s="24"/>
      <c r="P153" s="24"/>
      <c r="Q153" s="25"/>
      <c r="R153" s="200"/>
      <c r="S153" s="23"/>
      <c r="T153" s="24"/>
      <c r="U153" s="104"/>
    </row>
    <row r="154" spans="1:21" x14ac:dyDescent="0.2">
      <c r="A154" s="11" t="str">
        <f t="shared" si="72"/>
        <v>Lothian</v>
      </c>
      <c r="B154" s="11" t="str">
        <f t="shared" si="73"/>
        <v>ENT7</v>
      </c>
      <c r="C154" s="524" t="str">
        <f t="shared" si="75"/>
        <v>ENT</v>
      </c>
      <c r="D154" s="86">
        <v>7</v>
      </c>
      <c r="E154" s="26" t="s">
        <v>46</v>
      </c>
      <c r="F154" s="27">
        <f t="shared" ref="F154:I155" si="78">F752+F778</f>
        <v>1923.4346249999999</v>
      </c>
      <c r="G154" s="28">
        <f t="shared" si="78"/>
        <v>2670.0547500000002</v>
      </c>
      <c r="H154" s="28">
        <f t="shared" si="78"/>
        <v>2981.1746250000001</v>
      </c>
      <c r="I154" s="29">
        <f t="shared" si="78"/>
        <v>2981.1746250000001</v>
      </c>
      <c r="J154" s="356"/>
      <c r="K154" s="28"/>
      <c r="L154" s="28"/>
      <c r="M154" s="376"/>
      <c r="N154" s="27"/>
      <c r="O154" s="28"/>
      <c r="P154" s="28"/>
      <c r="Q154" s="29"/>
      <c r="R154" s="205"/>
      <c r="S154" s="153">
        <f>SUM(F154:I154)</f>
        <v>10555.838625</v>
      </c>
      <c r="T154" s="154">
        <f>SUM(J154:M154)</f>
        <v>0</v>
      </c>
      <c r="U154" s="157">
        <f>SUM(N154:Q154)</f>
        <v>0</v>
      </c>
    </row>
    <row r="155" spans="1:21" x14ac:dyDescent="0.2">
      <c r="A155" s="11" t="str">
        <f t="shared" si="72"/>
        <v>Lothian</v>
      </c>
      <c r="B155" s="11" t="str">
        <f t="shared" si="73"/>
        <v>ENT8</v>
      </c>
      <c r="C155" s="524" t="str">
        <f t="shared" si="75"/>
        <v>ENT</v>
      </c>
      <c r="D155" s="86">
        <v>8</v>
      </c>
      <c r="E155" s="30" t="s">
        <v>53</v>
      </c>
      <c r="F155" s="31">
        <f t="shared" si="78"/>
        <v>1370</v>
      </c>
      <c r="G155" s="32">
        <f t="shared" si="78"/>
        <v>1508</v>
      </c>
      <c r="H155" s="32">
        <f t="shared" si="78"/>
        <v>1659.6666666666667</v>
      </c>
      <c r="I155" s="33">
        <f t="shared" si="78"/>
        <v>1710.3333333333333</v>
      </c>
      <c r="J155" s="357"/>
      <c r="K155" s="32"/>
      <c r="L155" s="32"/>
      <c r="M155" s="377"/>
      <c r="N155" s="31"/>
      <c r="O155" s="32"/>
      <c r="P155" s="32"/>
      <c r="Q155" s="33"/>
      <c r="R155" s="205"/>
      <c r="S155" s="159">
        <f>SUM(F155:I155)</f>
        <v>6248</v>
      </c>
      <c r="T155" s="160">
        <f>SUM(J155:M155)</f>
        <v>0</v>
      </c>
      <c r="U155" s="162">
        <f>SUM(N155:Q155)</f>
        <v>0</v>
      </c>
    </row>
    <row r="156" spans="1:21" x14ac:dyDescent="0.2">
      <c r="A156" s="11" t="str">
        <f t="shared" si="72"/>
        <v>Lothian</v>
      </c>
      <c r="B156" s="11" t="str">
        <f t="shared" si="73"/>
        <v>ENT9</v>
      </c>
      <c r="C156" s="524" t="str">
        <f t="shared" si="75"/>
        <v>ENT</v>
      </c>
      <c r="D156" s="84">
        <v>9</v>
      </c>
      <c r="E156" s="21" t="s">
        <v>32</v>
      </c>
      <c r="F156" s="62">
        <f t="shared" ref="F156:Q156" si="79">SUM(F154:F155)</f>
        <v>3293.4346249999999</v>
      </c>
      <c r="G156" s="63">
        <f t="shared" si="79"/>
        <v>4178.0547500000002</v>
      </c>
      <c r="H156" s="63">
        <f t="shared" si="79"/>
        <v>4640.8412916666666</v>
      </c>
      <c r="I156" s="64">
        <f t="shared" si="79"/>
        <v>4691.5079583333336</v>
      </c>
      <c r="J156" s="352">
        <f t="shared" si="79"/>
        <v>0</v>
      </c>
      <c r="K156" s="63">
        <f t="shared" si="79"/>
        <v>0</v>
      </c>
      <c r="L156" s="63">
        <f t="shared" si="79"/>
        <v>0</v>
      </c>
      <c r="M156" s="372">
        <f t="shared" si="79"/>
        <v>0</v>
      </c>
      <c r="N156" s="62">
        <f t="shared" si="79"/>
        <v>0</v>
      </c>
      <c r="O156" s="63">
        <f t="shared" si="79"/>
        <v>0</v>
      </c>
      <c r="P156" s="63">
        <f t="shared" si="79"/>
        <v>0</v>
      </c>
      <c r="Q156" s="64">
        <f t="shared" si="79"/>
        <v>0</v>
      </c>
      <c r="R156" s="202"/>
      <c r="S156" s="62">
        <f>SUM(F156:I156)</f>
        <v>16803.838625</v>
      </c>
      <c r="T156" s="63">
        <f>SUM(J156:M156)</f>
        <v>0</v>
      </c>
      <c r="U156" s="100">
        <f>SUM(N156:Q156)</f>
        <v>0</v>
      </c>
    </row>
    <row r="157" spans="1:21" x14ac:dyDescent="0.2">
      <c r="A157" s="11" t="str">
        <f t="shared" si="72"/>
        <v>Lothian</v>
      </c>
      <c r="B157" s="11" t="str">
        <f t="shared" si="73"/>
        <v xml:space="preserve">ENT </v>
      </c>
      <c r="C157" s="524" t="str">
        <f t="shared" si="75"/>
        <v>ENT</v>
      </c>
      <c r="D157" s="89" t="s">
        <v>79</v>
      </c>
      <c r="E157" s="43"/>
      <c r="F157" s="38"/>
      <c r="G157" s="39"/>
      <c r="H157" s="39"/>
      <c r="I157" s="40"/>
      <c r="J157" s="39"/>
      <c r="K157" s="39"/>
      <c r="L157" s="39"/>
      <c r="M157" s="39"/>
      <c r="N157" s="38"/>
      <c r="O157" s="39"/>
      <c r="P157" s="39"/>
      <c r="Q157" s="40"/>
      <c r="R157" s="205"/>
      <c r="S157" s="38"/>
      <c r="T157" s="39"/>
      <c r="U157" s="105"/>
    </row>
    <row r="158" spans="1:21" x14ac:dyDescent="0.2">
      <c r="A158" s="11" t="str">
        <f t="shared" si="72"/>
        <v>Lothian</v>
      </c>
      <c r="B158" s="11" t="str">
        <f t="shared" si="73"/>
        <v xml:space="preserve">ENT </v>
      </c>
      <c r="C158" s="524" t="str">
        <f t="shared" si="75"/>
        <v>ENT</v>
      </c>
      <c r="D158" s="84" t="s">
        <v>79</v>
      </c>
      <c r="E158" s="21" t="s">
        <v>24</v>
      </c>
      <c r="F158" s="23"/>
      <c r="G158" s="24"/>
      <c r="H158" s="24"/>
      <c r="I158" s="25"/>
      <c r="J158" s="24"/>
      <c r="K158" s="24"/>
      <c r="L158" s="24"/>
      <c r="M158" s="24"/>
      <c r="N158" s="23"/>
      <c r="O158" s="24"/>
      <c r="P158" s="24"/>
      <c r="Q158" s="25"/>
      <c r="R158" s="205"/>
      <c r="S158" s="23"/>
      <c r="T158" s="24"/>
      <c r="U158" s="104"/>
    </row>
    <row r="159" spans="1:21" x14ac:dyDescent="0.2">
      <c r="A159" s="11" t="str">
        <f t="shared" si="72"/>
        <v>Lothian</v>
      </c>
      <c r="B159" s="11" t="str">
        <f t="shared" si="73"/>
        <v>ENT10</v>
      </c>
      <c r="C159" s="524" t="str">
        <f t="shared" si="75"/>
        <v>ENT</v>
      </c>
      <c r="D159" s="151">
        <v>10</v>
      </c>
      <c r="E159" s="152" t="s">
        <v>109</v>
      </c>
      <c r="F159" s="153">
        <f t="shared" ref="F159:Q159" si="80">F151-F154</f>
        <v>1920.7053749999995</v>
      </c>
      <c r="G159" s="154">
        <f t="shared" si="80"/>
        <v>1174.0852499999992</v>
      </c>
      <c r="H159" s="154">
        <f t="shared" si="80"/>
        <v>862.96537499999931</v>
      </c>
      <c r="I159" s="155">
        <f t="shared" si="80"/>
        <v>862.96537499999931</v>
      </c>
      <c r="J159" s="343">
        <f t="shared" si="80"/>
        <v>0</v>
      </c>
      <c r="K159" s="154">
        <f t="shared" si="80"/>
        <v>0</v>
      </c>
      <c r="L159" s="154">
        <f t="shared" si="80"/>
        <v>0</v>
      </c>
      <c r="M159" s="371">
        <f t="shared" si="80"/>
        <v>0</v>
      </c>
      <c r="N159" s="153">
        <f t="shared" si="80"/>
        <v>0</v>
      </c>
      <c r="O159" s="154">
        <f t="shared" si="80"/>
        <v>0</v>
      </c>
      <c r="P159" s="154">
        <f t="shared" si="80"/>
        <v>0</v>
      </c>
      <c r="Q159" s="155">
        <f t="shared" si="80"/>
        <v>0</v>
      </c>
      <c r="R159" s="203"/>
      <c r="S159" s="344">
        <f>S151-S154</f>
        <v>4820.7213749999974</v>
      </c>
      <c r="T159" s="343">
        <f>T151-T154</f>
        <v>0</v>
      </c>
      <c r="U159" s="157">
        <f>U151-U154</f>
        <v>0</v>
      </c>
    </row>
    <row r="160" spans="1:21" x14ac:dyDescent="0.2">
      <c r="A160" s="11" t="str">
        <f t="shared" si="72"/>
        <v>Lothian</v>
      </c>
      <c r="B160" s="11" t="str">
        <f t="shared" si="73"/>
        <v>ENT11</v>
      </c>
      <c r="C160" s="524" t="str">
        <f t="shared" si="75"/>
        <v>ENT</v>
      </c>
      <c r="D160" s="151">
        <v>11</v>
      </c>
      <c r="E160" s="152" t="s">
        <v>110</v>
      </c>
      <c r="F160" s="159">
        <f t="shared" ref="F160:U160" si="81">F151-F156</f>
        <v>550.70537499999955</v>
      </c>
      <c r="G160" s="160">
        <f t="shared" si="81"/>
        <v>-333.91475000000082</v>
      </c>
      <c r="H160" s="160">
        <f t="shared" si="81"/>
        <v>-796.7012916666672</v>
      </c>
      <c r="I160" s="161">
        <f t="shared" si="81"/>
        <v>-847.36795833333417</v>
      </c>
      <c r="J160" s="353">
        <f t="shared" si="81"/>
        <v>0</v>
      </c>
      <c r="K160" s="160">
        <f t="shared" si="81"/>
        <v>0</v>
      </c>
      <c r="L160" s="160">
        <f t="shared" si="81"/>
        <v>0</v>
      </c>
      <c r="M160" s="373">
        <f t="shared" si="81"/>
        <v>0</v>
      </c>
      <c r="N160" s="159">
        <f t="shared" si="81"/>
        <v>0</v>
      </c>
      <c r="O160" s="160">
        <f t="shared" si="81"/>
        <v>0</v>
      </c>
      <c r="P160" s="160">
        <f t="shared" si="81"/>
        <v>0</v>
      </c>
      <c r="Q160" s="161">
        <f t="shared" si="81"/>
        <v>0</v>
      </c>
      <c r="R160" s="203">
        <f t="shared" si="81"/>
        <v>0</v>
      </c>
      <c r="S160" s="153">
        <f t="shared" si="81"/>
        <v>-1427.2786250000026</v>
      </c>
      <c r="T160" s="160">
        <f t="shared" si="81"/>
        <v>0</v>
      </c>
      <c r="U160" s="162">
        <f t="shared" si="81"/>
        <v>0</v>
      </c>
    </row>
    <row r="161" spans="1:21" x14ac:dyDescent="0.2">
      <c r="A161" s="11" t="str">
        <f t="shared" si="72"/>
        <v>Lothian</v>
      </c>
      <c r="B161" s="11" t="str">
        <f t="shared" si="73"/>
        <v>ENT12</v>
      </c>
      <c r="C161" s="524" t="str">
        <f t="shared" si="75"/>
        <v>ENT</v>
      </c>
      <c r="D161" s="151">
        <v>12</v>
      </c>
      <c r="E161" s="158" t="s">
        <v>27</v>
      </c>
      <c r="F161" s="170">
        <f>F146+F160</f>
        <v>5866.7053749999995</v>
      </c>
      <c r="G161" s="164">
        <f t="shared" ref="G161:Q161" si="82">F161+G160</f>
        <v>5532.7906249999987</v>
      </c>
      <c r="H161" s="164">
        <f t="shared" si="82"/>
        <v>4736.0893333333315</v>
      </c>
      <c r="I161" s="166">
        <f t="shared" si="82"/>
        <v>3888.7213749999974</v>
      </c>
      <c r="J161" s="354">
        <f t="shared" si="82"/>
        <v>3888.7213749999974</v>
      </c>
      <c r="K161" s="164">
        <f t="shared" si="82"/>
        <v>3888.7213749999974</v>
      </c>
      <c r="L161" s="164">
        <f t="shared" si="82"/>
        <v>3888.7213749999974</v>
      </c>
      <c r="M161" s="374">
        <f t="shared" si="82"/>
        <v>3888.7213749999974</v>
      </c>
      <c r="N161" s="163">
        <f t="shared" si="82"/>
        <v>3888.7213749999974</v>
      </c>
      <c r="O161" s="164">
        <f t="shared" si="82"/>
        <v>3888.7213749999974</v>
      </c>
      <c r="P161" s="164">
        <f t="shared" si="82"/>
        <v>3888.7213749999974</v>
      </c>
      <c r="Q161" s="166">
        <f t="shared" si="82"/>
        <v>3888.7213749999974</v>
      </c>
      <c r="R161" s="203"/>
      <c r="S161" s="163">
        <f>I161</f>
        <v>3888.7213749999974</v>
      </c>
      <c r="T161" s="164">
        <f>M161</f>
        <v>3888.7213749999974</v>
      </c>
      <c r="U161" s="165">
        <f>Q161</f>
        <v>3888.7213749999974</v>
      </c>
    </row>
    <row r="162" spans="1:21" x14ac:dyDescent="0.2">
      <c r="A162" s="11" t="str">
        <f t="shared" si="72"/>
        <v>Lothian</v>
      </c>
      <c r="B162" s="11" t="str">
        <f t="shared" si="73"/>
        <v>ENT13</v>
      </c>
      <c r="C162" s="524" t="str">
        <f t="shared" si="75"/>
        <v>ENT</v>
      </c>
      <c r="D162" s="151">
        <v>13</v>
      </c>
      <c r="E162" s="152" t="s">
        <v>25</v>
      </c>
      <c r="F162" s="163">
        <f t="shared" ref="F162:Q162" si="83">F161/(F156/13)</f>
        <v>23.157335292483602</v>
      </c>
      <c r="G162" s="164">
        <f t="shared" si="83"/>
        <v>17.215255047818601</v>
      </c>
      <c r="H162" s="164">
        <f t="shared" si="83"/>
        <v>13.266810361278688</v>
      </c>
      <c r="I162" s="166">
        <f t="shared" si="83"/>
        <v>10.775507219422716</v>
      </c>
      <c r="J162" s="354" t="e">
        <f t="shared" si="83"/>
        <v>#DIV/0!</v>
      </c>
      <c r="K162" s="164" t="e">
        <f t="shared" si="83"/>
        <v>#DIV/0!</v>
      </c>
      <c r="L162" s="164" t="e">
        <f t="shared" si="83"/>
        <v>#DIV/0!</v>
      </c>
      <c r="M162" s="374" t="e">
        <f t="shared" si="83"/>
        <v>#DIV/0!</v>
      </c>
      <c r="N162" s="163" t="e">
        <f t="shared" si="83"/>
        <v>#DIV/0!</v>
      </c>
      <c r="O162" s="164" t="e">
        <f t="shared" si="83"/>
        <v>#DIV/0!</v>
      </c>
      <c r="P162" s="164" t="e">
        <f t="shared" si="83"/>
        <v>#DIV/0!</v>
      </c>
      <c r="Q162" s="166" t="e">
        <f t="shared" si="83"/>
        <v>#DIV/0!</v>
      </c>
      <c r="R162" s="203"/>
      <c r="S162" s="163">
        <f>I162</f>
        <v>10.775507219422716</v>
      </c>
      <c r="T162" s="164" t="e">
        <f>M162</f>
        <v>#DIV/0!</v>
      </c>
      <c r="U162" s="165" t="e">
        <f>Q162</f>
        <v>#DIV/0!</v>
      </c>
    </row>
    <row r="163" spans="1:21" x14ac:dyDescent="0.2">
      <c r="A163" s="11" t="str">
        <f t="shared" si="72"/>
        <v>Lothian</v>
      </c>
      <c r="B163" s="11" t="str">
        <f t="shared" si="73"/>
        <v>ENT14</v>
      </c>
      <c r="C163" s="524" t="str">
        <f t="shared" si="75"/>
        <v>ENT</v>
      </c>
      <c r="D163" s="86">
        <v>14</v>
      </c>
      <c r="E163" s="45" t="s">
        <v>30</v>
      </c>
      <c r="F163" s="48">
        <f>F761+F787</f>
        <v>2578.7053749999991</v>
      </c>
      <c r="G163" s="46">
        <f>G761+G787</f>
        <v>2244.7906250000005</v>
      </c>
      <c r="H163" s="46">
        <f>H761+H787</f>
        <v>1448.0893333333352</v>
      </c>
      <c r="I163" s="47">
        <f>I761+I787</f>
        <v>600.72137500000213</v>
      </c>
      <c r="J163" s="358"/>
      <c r="K163" s="46"/>
      <c r="L163" s="46"/>
      <c r="M163" s="378"/>
      <c r="N163" s="48"/>
      <c r="O163" s="46"/>
      <c r="P163" s="46"/>
      <c r="Q163" s="47"/>
      <c r="R163" s="205"/>
      <c r="S163" s="163">
        <f>I163</f>
        <v>600.72137500000213</v>
      </c>
      <c r="T163" s="164">
        <f>M163</f>
        <v>0</v>
      </c>
      <c r="U163" s="165">
        <f>Q163</f>
        <v>0</v>
      </c>
    </row>
    <row r="164" spans="1:21" x14ac:dyDescent="0.2">
      <c r="A164" s="11" t="str">
        <f t="shared" si="72"/>
        <v>Lothian</v>
      </c>
      <c r="B164" s="11" t="str">
        <f t="shared" si="73"/>
        <v>ENT15</v>
      </c>
      <c r="C164" s="524" t="str">
        <f t="shared" si="75"/>
        <v>ENT</v>
      </c>
      <c r="D164" s="151">
        <v>15</v>
      </c>
      <c r="E164" s="152" t="s">
        <v>187</v>
      </c>
      <c r="F164" s="364">
        <v>1157.9004871682878</v>
      </c>
      <c r="G164" s="337">
        <v>1031.0319996155893</v>
      </c>
      <c r="H164" s="338">
        <v>961.63561502607854</v>
      </c>
      <c r="I164" s="365">
        <v>892.23923043656782</v>
      </c>
      <c r="J164" s="339">
        <v>822.84284584705711</v>
      </c>
      <c r="K164" s="340">
        <v>753.44646125754582</v>
      </c>
      <c r="L164" s="337">
        <v>491.72295366281941</v>
      </c>
      <c r="M164" s="339">
        <v>229.99944606809288</v>
      </c>
      <c r="N164" s="396" t="s">
        <v>15</v>
      </c>
      <c r="O164" s="397" t="s">
        <v>15</v>
      </c>
      <c r="P164" s="398" t="s">
        <v>15</v>
      </c>
      <c r="Q164" s="399" t="s">
        <v>15</v>
      </c>
      <c r="R164" s="205"/>
      <c r="S164" s="163">
        <f>I164</f>
        <v>892.23923043656782</v>
      </c>
      <c r="T164" s="164">
        <f>M164</f>
        <v>229.99944606809288</v>
      </c>
      <c r="U164" s="165" t="str">
        <f>Q164</f>
        <v>-</v>
      </c>
    </row>
    <row r="165" spans="1:21" x14ac:dyDescent="0.2">
      <c r="A165" s="11" t="str">
        <f t="shared" si="72"/>
        <v>Lothian</v>
      </c>
      <c r="B165" s="11" t="str">
        <f t="shared" si="73"/>
        <v>ENT16</v>
      </c>
      <c r="C165" s="524" t="str">
        <f t="shared" si="75"/>
        <v>ENT</v>
      </c>
      <c r="D165" s="85">
        <v>16</v>
      </c>
      <c r="E165" s="14" t="s">
        <v>31</v>
      </c>
      <c r="F165" s="367">
        <f>F763+F789</f>
        <v>976.70537499999966</v>
      </c>
      <c r="G165" s="341">
        <f>G763+G789</f>
        <v>642.79062500000055</v>
      </c>
      <c r="H165" s="341">
        <f>H763+H789</f>
        <v>207.38933333333341</v>
      </c>
      <c r="I165" s="368">
        <f>I763+I789</f>
        <v>151.4213749999999</v>
      </c>
      <c r="J165" s="359"/>
      <c r="K165" s="341"/>
      <c r="L165" s="341"/>
      <c r="M165" s="379"/>
      <c r="N165" s="367"/>
      <c r="O165" s="341"/>
      <c r="P165" s="341"/>
      <c r="Q165" s="368"/>
      <c r="R165" s="205"/>
      <c r="S165" s="159"/>
      <c r="T165" s="160"/>
      <c r="U165" s="162"/>
    </row>
    <row r="166" spans="1:21" x14ac:dyDescent="0.2">
      <c r="A166" s="11" t="str">
        <f t="shared" si="72"/>
        <v>Lothian</v>
      </c>
      <c r="B166" s="11" t="str">
        <f t="shared" si="73"/>
        <v xml:space="preserve">ENT </v>
      </c>
      <c r="C166" s="524" t="str">
        <f t="shared" si="75"/>
        <v>ENT</v>
      </c>
      <c r="D166" s="84" t="s">
        <v>79</v>
      </c>
      <c r="E166" s="21" t="s">
        <v>54</v>
      </c>
      <c r="F166" s="23"/>
      <c r="G166" s="24"/>
      <c r="H166" s="24"/>
      <c r="I166" s="25"/>
      <c r="J166" s="24"/>
      <c r="K166" s="24"/>
      <c r="L166" s="24"/>
      <c r="M166" s="24"/>
      <c r="N166" s="23"/>
      <c r="O166" s="24"/>
      <c r="P166" s="24"/>
      <c r="Q166" s="25"/>
      <c r="R166" s="200"/>
      <c r="S166" s="23"/>
      <c r="T166" s="24"/>
      <c r="U166" s="104"/>
    </row>
    <row r="167" spans="1:21" x14ac:dyDescent="0.2">
      <c r="A167" s="11" t="str">
        <f t="shared" si="72"/>
        <v>Lothian</v>
      </c>
      <c r="B167" s="11" t="str">
        <f t="shared" si="73"/>
        <v>ENT17</v>
      </c>
      <c r="C167" s="524" t="str">
        <f t="shared" si="75"/>
        <v>ENT</v>
      </c>
      <c r="D167" s="336">
        <v>17</v>
      </c>
      <c r="E167" s="44" t="s">
        <v>26</v>
      </c>
      <c r="F167" s="49">
        <v>0</v>
      </c>
      <c r="G167" s="50">
        <v>0</v>
      </c>
      <c r="H167" s="50">
        <v>0</v>
      </c>
      <c r="I167" s="51">
        <v>0</v>
      </c>
      <c r="J167" s="360">
        <v>0</v>
      </c>
      <c r="K167" s="50">
        <v>0</v>
      </c>
      <c r="L167" s="50">
        <v>0</v>
      </c>
      <c r="M167" s="380">
        <v>0</v>
      </c>
      <c r="N167" s="49">
        <v>0</v>
      </c>
      <c r="O167" s="50">
        <v>0</v>
      </c>
      <c r="P167" s="50">
        <v>0</v>
      </c>
      <c r="Q167" s="51">
        <v>0</v>
      </c>
      <c r="R167" s="200"/>
      <c r="S167" s="27"/>
      <c r="T167" s="28"/>
      <c r="U167" s="113"/>
    </row>
    <row r="168" spans="1:21" ht="13.5" thickBot="1" x14ac:dyDescent="0.25">
      <c r="A168" s="11" t="str">
        <f t="shared" si="72"/>
        <v>Lothian</v>
      </c>
      <c r="B168" s="11" t="str">
        <f t="shared" si="73"/>
        <v>ENT18</v>
      </c>
      <c r="C168" s="524" t="str">
        <f t="shared" si="75"/>
        <v>ENT</v>
      </c>
      <c r="D168" s="167">
        <v>18</v>
      </c>
      <c r="E168" s="168" t="s">
        <v>34</v>
      </c>
      <c r="F168" s="163">
        <f t="shared" ref="F168:Q168" si="84">F167*F156</f>
        <v>0</v>
      </c>
      <c r="G168" s="164">
        <f t="shared" si="84"/>
        <v>0</v>
      </c>
      <c r="H168" s="164">
        <f t="shared" si="84"/>
        <v>0</v>
      </c>
      <c r="I168" s="166">
        <f t="shared" si="84"/>
        <v>0</v>
      </c>
      <c r="J168" s="354">
        <f t="shared" si="84"/>
        <v>0</v>
      </c>
      <c r="K168" s="164">
        <f t="shared" si="84"/>
        <v>0</v>
      </c>
      <c r="L168" s="164">
        <f t="shared" si="84"/>
        <v>0</v>
      </c>
      <c r="M168" s="374">
        <f t="shared" si="84"/>
        <v>0</v>
      </c>
      <c r="N168" s="163">
        <f t="shared" si="84"/>
        <v>0</v>
      </c>
      <c r="O168" s="164">
        <f t="shared" si="84"/>
        <v>0</v>
      </c>
      <c r="P168" s="164">
        <f t="shared" si="84"/>
        <v>0</v>
      </c>
      <c r="Q168" s="166">
        <f t="shared" si="84"/>
        <v>0</v>
      </c>
      <c r="R168" s="202"/>
      <c r="S168" s="163">
        <f>SUM(F168:I168)</f>
        <v>0</v>
      </c>
      <c r="T168" s="164">
        <f>SUM(J168:M168)</f>
        <v>0</v>
      </c>
      <c r="U168" s="165">
        <f>SUM(N168:Q168)</f>
        <v>0</v>
      </c>
    </row>
    <row r="169" spans="1:21" ht="18.75" thickBot="1" x14ac:dyDescent="0.3">
      <c r="A169" s="11" t="str">
        <f t="shared" si="72"/>
        <v>Lothian</v>
      </c>
      <c r="B169" s="11" t="str">
        <f t="shared" si="73"/>
        <v>GastroenterologyGastroenterology</v>
      </c>
      <c r="C169" s="392" t="str">
        <f>D169</f>
        <v>Gastroenterology</v>
      </c>
      <c r="D169" s="499" t="s">
        <v>61</v>
      </c>
      <c r="E169" s="80"/>
      <c r="F169" s="366"/>
      <c r="G169" s="81"/>
      <c r="H169" s="81"/>
      <c r="I169" s="363"/>
      <c r="J169" s="81"/>
      <c r="K169" s="81"/>
      <c r="L169" s="81"/>
      <c r="M169" s="81"/>
      <c r="N169" s="382"/>
      <c r="O169" s="69"/>
      <c r="P169" s="69"/>
      <c r="Q169" s="383"/>
      <c r="R169" s="69"/>
      <c r="S169" s="382"/>
      <c r="T169" s="69"/>
      <c r="U169" s="82"/>
    </row>
    <row r="170" spans="1:21" x14ac:dyDescent="0.2">
      <c r="A170" s="11" t="str">
        <f t="shared" si="72"/>
        <v>Lothian</v>
      </c>
      <c r="B170" s="11" t="str">
        <f t="shared" si="73"/>
        <v>Gastroenterology1</v>
      </c>
      <c r="C170" s="393" t="str">
        <f t="shared" ref="C170:C194" si="85">C169</f>
        <v>Gastroenterology</v>
      </c>
      <c r="D170" s="84">
        <v>1</v>
      </c>
      <c r="E170" s="21" t="s">
        <v>52</v>
      </c>
      <c r="F170" s="197">
        <f>F638+F794+F820</f>
        <v>3630</v>
      </c>
      <c r="G170" s="20"/>
      <c r="H170" s="20"/>
      <c r="I170" s="117"/>
      <c r="J170" s="13"/>
      <c r="K170" s="13"/>
      <c r="L170" s="13"/>
      <c r="M170" s="13"/>
      <c r="N170" s="125"/>
      <c r="O170" s="13"/>
      <c r="P170" s="13"/>
      <c r="Q170" s="126"/>
      <c r="R170" s="200"/>
      <c r="S170" s="116"/>
      <c r="T170" s="20"/>
      <c r="U170" s="118"/>
    </row>
    <row r="171" spans="1:21" x14ac:dyDescent="0.2">
      <c r="A171" s="11" t="str">
        <f t="shared" si="72"/>
        <v>Lothian</v>
      </c>
      <c r="B171" s="11" t="str">
        <f t="shared" si="73"/>
        <v>Gastroenterology2</v>
      </c>
      <c r="C171" s="393" t="str">
        <f t="shared" si="85"/>
        <v>Gastroenterology</v>
      </c>
      <c r="D171" s="84">
        <v>2</v>
      </c>
      <c r="E171" s="21" t="s">
        <v>93</v>
      </c>
      <c r="F171" s="197">
        <f>F639+F795+F821</f>
        <v>1827</v>
      </c>
      <c r="G171" s="20"/>
      <c r="H171" s="20"/>
      <c r="I171" s="117"/>
      <c r="J171" s="20"/>
      <c r="K171" s="20"/>
      <c r="L171" s="20"/>
      <c r="M171" s="20"/>
      <c r="N171" s="116"/>
      <c r="O171" s="20"/>
      <c r="P171" s="20"/>
      <c r="Q171" s="117"/>
      <c r="R171" s="200"/>
      <c r="S171" s="116"/>
      <c r="T171" s="20"/>
      <c r="U171" s="118"/>
    </row>
    <row r="172" spans="1:21" x14ac:dyDescent="0.2">
      <c r="A172" s="11" t="str">
        <f t="shared" si="72"/>
        <v>Lothian</v>
      </c>
      <c r="B172" s="11" t="str">
        <f t="shared" si="73"/>
        <v>Gastroenterology3</v>
      </c>
      <c r="C172" s="393" t="str">
        <f t="shared" si="85"/>
        <v>Gastroenterology</v>
      </c>
      <c r="D172" s="84">
        <v>3</v>
      </c>
      <c r="E172" s="21" t="s">
        <v>94</v>
      </c>
      <c r="F172" s="197">
        <f>F640+F796+F822</f>
        <v>8103</v>
      </c>
      <c r="G172" s="20"/>
      <c r="H172" s="20"/>
      <c r="I172" s="117"/>
      <c r="J172" s="20"/>
      <c r="K172" s="20"/>
      <c r="L172" s="20"/>
      <c r="M172" s="20"/>
      <c r="N172" s="116"/>
      <c r="O172" s="20"/>
      <c r="P172" s="20"/>
      <c r="Q172" s="117"/>
      <c r="R172" s="200"/>
      <c r="S172" s="116"/>
      <c r="T172" s="20"/>
      <c r="U172" s="118"/>
    </row>
    <row r="173" spans="1:21" x14ac:dyDescent="0.2">
      <c r="A173" s="11" t="str">
        <f t="shared" si="72"/>
        <v>Lothian</v>
      </c>
      <c r="B173" s="11" t="str">
        <f t="shared" si="73"/>
        <v xml:space="preserve">Gastroenterology </v>
      </c>
      <c r="C173" s="393" t="str">
        <f t="shared" si="85"/>
        <v>Gastroenterology</v>
      </c>
      <c r="D173" s="88" t="s">
        <v>79</v>
      </c>
      <c r="E173" s="34"/>
      <c r="F173" s="116"/>
      <c r="G173" s="20"/>
      <c r="H173" s="20"/>
      <c r="I173" s="117"/>
      <c r="J173" s="52"/>
      <c r="K173" s="52"/>
      <c r="L173" s="52"/>
      <c r="M173" s="52"/>
      <c r="N173" s="127"/>
      <c r="O173" s="52"/>
      <c r="P173" s="52"/>
      <c r="Q173" s="128"/>
      <c r="R173" s="200"/>
      <c r="S173" s="116"/>
      <c r="T173" s="20"/>
      <c r="U173" s="118"/>
    </row>
    <row r="174" spans="1:21" x14ac:dyDescent="0.2">
      <c r="A174" s="11" t="str">
        <f t="shared" si="72"/>
        <v>Lothian</v>
      </c>
      <c r="B174" s="11" t="str">
        <f t="shared" si="73"/>
        <v xml:space="preserve">Gastroenterology </v>
      </c>
      <c r="C174" s="393" t="str">
        <f t="shared" si="85"/>
        <v>Gastroenterology</v>
      </c>
      <c r="D174" s="84" t="s">
        <v>79</v>
      </c>
      <c r="E174" s="21" t="s">
        <v>33</v>
      </c>
      <c r="F174" s="23"/>
      <c r="G174" s="24"/>
      <c r="H174" s="24"/>
      <c r="I174" s="25"/>
      <c r="J174" s="24"/>
      <c r="K174" s="24"/>
      <c r="L174" s="24"/>
      <c r="M174" s="24"/>
      <c r="N174" s="23"/>
      <c r="O174" s="24"/>
      <c r="P174" s="24"/>
      <c r="Q174" s="25"/>
      <c r="R174" s="200"/>
      <c r="S174" s="23"/>
      <c r="T174" s="24"/>
      <c r="U174" s="104"/>
    </row>
    <row r="175" spans="1:21" x14ac:dyDescent="0.2">
      <c r="A175" s="11" t="str">
        <f t="shared" si="72"/>
        <v>Lothian</v>
      </c>
      <c r="B175" s="11" t="str">
        <f t="shared" si="73"/>
        <v>Gastroenterology4</v>
      </c>
      <c r="C175" s="393" t="str">
        <f t="shared" si="85"/>
        <v>Gastroenterology</v>
      </c>
      <c r="D175" s="86">
        <v>4</v>
      </c>
      <c r="E175" s="26" t="s">
        <v>14</v>
      </c>
      <c r="F175" s="27">
        <f t="shared" ref="F175:I176" si="86">F643+F799+F825</f>
        <v>7925.2099040000003</v>
      </c>
      <c r="G175" s="28">
        <f t="shared" si="86"/>
        <v>7955.2099040000003</v>
      </c>
      <c r="H175" s="28">
        <f t="shared" si="86"/>
        <v>8015.2099040000003</v>
      </c>
      <c r="I175" s="29">
        <f t="shared" si="86"/>
        <v>8015.2099040000003</v>
      </c>
      <c r="J175" s="356"/>
      <c r="K175" s="28"/>
      <c r="L175" s="28"/>
      <c r="M175" s="376"/>
      <c r="N175" s="27"/>
      <c r="O175" s="28"/>
      <c r="P175" s="28"/>
      <c r="Q175" s="29"/>
      <c r="R175" s="200"/>
      <c r="S175" s="179">
        <f>SUM(F175:I175)</f>
        <v>31910.839616000001</v>
      </c>
      <c r="T175" s="180">
        <f>SUM(J175:M175)</f>
        <v>0</v>
      </c>
      <c r="U175" s="181">
        <f>SUM(N175:Q175)</f>
        <v>0</v>
      </c>
    </row>
    <row r="176" spans="1:21" x14ac:dyDescent="0.2">
      <c r="A176" s="11" t="str">
        <f t="shared" si="72"/>
        <v>Lothian</v>
      </c>
      <c r="B176" s="11" t="str">
        <f t="shared" si="73"/>
        <v>Gastroenterology5</v>
      </c>
      <c r="C176" s="393" t="str">
        <f t="shared" si="85"/>
        <v>Gastroenterology</v>
      </c>
      <c r="D176" s="87">
        <v>5</v>
      </c>
      <c r="E176" s="30" t="s">
        <v>13</v>
      </c>
      <c r="F176" s="31">
        <f t="shared" si="86"/>
        <v>2115.62</v>
      </c>
      <c r="G176" s="32">
        <f t="shared" si="86"/>
        <v>1775.62</v>
      </c>
      <c r="H176" s="32">
        <f t="shared" si="86"/>
        <v>2625.62</v>
      </c>
      <c r="I176" s="33">
        <f t="shared" si="86"/>
        <v>2625.62</v>
      </c>
      <c r="J176" s="357"/>
      <c r="K176" s="32"/>
      <c r="L176" s="32"/>
      <c r="M176" s="377"/>
      <c r="N176" s="31"/>
      <c r="O176" s="32"/>
      <c r="P176" s="32"/>
      <c r="Q176" s="33"/>
      <c r="R176" s="200"/>
      <c r="S176" s="163">
        <f>SUM(F176:I176)</f>
        <v>9142.48</v>
      </c>
      <c r="T176" s="164">
        <f>SUM(J176:M176)</f>
        <v>0</v>
      </c>
      <c r="U176" s="165">
        <f>SUM(N176:Q176)</f>
        <v>0</v>
      </c>
    </row>
    <row r="177" spans="1:21" x14ac:dyDescent="0.2">
      <c r="A177" s="11" t="str">
        <f t="shared" si="72"/>
        <v>Lothian</v>
      </c>
      <c r="B177" s="11" t="str">
        <f t="shared" si="73"/>
        <v>Gastroenterology6</v>
      </c>
      <c r="C177" s="393" t="str">
        <f t="shared" si="85"/>
        <v>Gastroenterology</v>
      </c>
      <c r="D177" s="84">
        <v>6</v>
      </c>
      <c r="E177" s="21" t="s">
        <v>16</v>
      </c>
      <c r="F177" s="62">
        <f t="shared" ref="F177:Q177" si="87">F175-F176</f>
        <v>5809.5899040000004</v>
      </c>
      <c r="G177" s="63">
        <f t="shared" si="87"/>
        <v>6179.5899040000004</v>
      </c>
      <c r="H177" s="63">
        <f t="shared" si="87"/>
        <v>5389.5899040000004</v>
      </c>
      <c r="I177" s="64">
        <f t="shared" si="87"/>
        <v>5389.5899040000004</v>
      </c>
      <c r="J177" s="352">
        <f t="shared" si="87"/>
        <v>0</v>
      </c>
      <c r="K177" s="63">
        <f t="shared" si="87"/>
        <v>0</v>
      </c>
      <c r="L177" s="63">
        <f t="shared" si="87"/>
        <v>0</v>
      </c>
      <c r="M177" s="372">
        <f t="shared" si="87"/>
        <v>0</v>
      </c>
      <c r="N177" s="62">
        <f t="shared" si="87"/>
        <v>0</v>
      </c>
      <c r="O177" s="63">
        <f t="shared" si="87"/>
        <v>0</v>
      </c>
      <c r="P177" s="63">
        <f t="shared" si="87"/>
        <v>0</v>
      </c>
      <c r="Q177" s="64">
        <f t="shared" si="87"/>
        <v>0</v>
      </c>
      <c r="R177" s="202"/>
      <c r="S177" s="386">
        <f>S175-S176</f>
        <v>22768.359616000002</v>
      </c>
      <c r="T177" s="342">
        <f>T175-T176</f>
        <v>0</v>
      </c>
      <c r="U177" s="387">
        <f>U175-U176</f>
        <v>0</v>
      </c>
    </row>
    <row r="178" spans="1:21" x14ac:dyDescent="0.2">
      <c r="A178" s="11" t="str">
        <f t="shared" si="72"/>
        <v>Lothian</v>
      </c>
      <c r="B178" s="11" t="str">
        <f t="shared" si="73"/>
        <v xml:space="preserve">Gastroenterology </v>
      </c>
      <c r="C178" s="393" t="str">
        <f t="shared" si="85"/>
        <v>Gastroenterology</v>
      </c>
      <c r="D178" s="88" t="s">
        <v>79</v>
      </c>
      <c r="E178" s="34"/>
      <c r="F178" s="35"/>
      <c r="G178" s="36"/>
      <c r="H178" s="36"/>
      <c r="I178" s="37"/>
      <c r="J178" s="39"/>
      <c r="K178" s="39"/>
      <c r="L178" s="39"/>
      <c r="M178" s="39"/>
      <c r="N178" s="38"/>
      <c r="O178" s="39"/>
      <c r="P178" s="39"/>
      <c r="Q178" s="40"/>
      <c r="R178" s="200"/>
      <c r="S178" s="38"/>
      <c r="T178" s="39"/>
      <c r="U178" s="105"/>
    </row>
    <row r="179" spans="1:21" x14ac:dyDescent="0.2">
      <c r="A179" s="11" t="str">
        <f t="shared" si="72"/>
        <v>Lothian</v>
      </c>
      <c r="B179" s="11" t="str">
        <f t="shared" si="73"/>
        <v xml:space="preserve">Gastroenterology </v>
      </c>
      <c r="C179" s="393" t="str">
        <f t="shared" si="85"/>
        <v>Gastroenterology</v>
      </c>
      <c r="D179" s="84" t="s">
        <v>79</v>
      </c>
      <c r="E179" s="21" t="s">
        <v>29</v>
      </c>
      <c r="F179" s="23"/>
      <c r="G179" s="24"/>
      <c r="H179" s="24"/>
      <c r="I179" s="25"/>
      <c r="J179" s="24"/>
      <c r="K179" s="24"/>
      <c r="L179" s="24"/>
      <c r="M179" s="24"/>
      <c r="N179" s="23"/>
      <c r="O179" s="24"/>
      <c r="P179" s="24"/>
      <c r="Q179" s="25"/>
      <c r="R179" s="200"/>
      <c r="S179" s="23"/>
      <c r="T179" s="24"/>
      <c r="U179" s="104"/>
    </row>
    <row r="180" spans="1:21" x14ac:dyDescent="0.2">
      <c r="A180" s="11" t="str">
        <f t="shared" si="72"/>
        <v>Lothian</v>
      </c>
      <c r="B180" s="11" t="str">
        <f t="shared" si="73"/>
        <v>Gastroenterology7</v>
      </c>
      <c r="C180" s="393" t="str">
        <f t="shared" si="85"/>
        <v>Gastroenterology</v>
      </c>
      <c r="D180" s="86">
        <v>7</v>
      </c>
      <c r="E180" s="26" t="s">
        <v>46</v>
      </c>
      <c r="F180" s="27">
        <f t="shared" ref="F180:I181" si="88">F648+F804+F830</f>
        <v>4645.0800000000008</v>
      </c>
      <c r="G180" s="28">
        <f t="shared" si="88"/>
        <v>4645.0800000000008</v>
      </c>
      <c r="H180" s="28">
        <f t="shared" si="88"/>
        <v>4645.0800000000008</v>
      </c>
      <c r="I180" s="29">
        <f t="shared" si="88"/>
        <v>4645.0800000000008</v>
      </c>
      <c r="J180" s="356"/>
      <c r="K180" s="28"/>
      <c r="L180" s="28"/>
      <c r="M180" s="376"/>
      <c r="N180" s="27"/>
      <c r="O180" s="28"/>
      <c r="P180" s="28"/>
      <c r="Q180" s="29"/>
      <c r="R180" s="205"/>
      <c r="S180" s="153">
        <f>SUM(F180:I180)</f>
        <v>18580.320000000003</v>
      </c>
      <c r="T180" s="154">
        <f>SUM(J180:M180)</f>
        <v>0</v>
      </c>
      <c r="U180" s="157">
        <f>SUM(N180:Q180)</f>
        <v>0</v>
      </c>
    </row>
    <row r="181" spans="1:21" x14ac:dyDescent="0.2">
      <c r="A181" s="11" t="str">
        <f t="shared" si="72"/>
        <v>Lothian</v>
      </c>
      <c r="B181" s="11" t="str">
        <f t="shared" si="73"/>
        <v>Gastroenterology8</v>
      </c>
      <c r="C181" s="393" t="str">
        <f t="shared" si="85"/>
        <v>Gastroenterology</v>
      </c>
      <c r="D181" s="86">
        <v>8</v>
      </c>
      <c r="E181" s="30" t="s">
        <v>53</v>
      </c>
      <c r="F181" s="31">
        <f t="shared" si="88"/>
        <v>1644</v>
      </c>
      <c r="G181" s="32">
        <f t="shared" si="88"/>
        <v>1845</v>
      </c>
      <c r="H181" s="32">
        <f t="shared" si="88"/>
        <v>1845</v>
      </c>
      <c r="I181" s="33">
        <f t="shared" si="88"/>
        <v>1957</v>
      </c>
      <c r="J181" s="357"/>
      <c r="K181" s="32"/>
      <c r="L181" s="32"/>
      <c r="M181" s="377"/>
      <c r="N181" s="31"/>
      <c r="O181" s="32"/>
      <c r="P181" s="32"/>
      <c r="Q181" s="33"/>
      <c r="R181" s="205"/>
      <c r="S181" s="159">
        <f>SUM(F181:I181)</f>
        <v>7291</v>
      </c>
      <c r="T181" s="160">
        <f>SUM(J181:M181)</f>
        <v>0</v>
      </c>
      <c r="U181" s="162">
        <f>SUM(N181:Q181)</f>
        <v>0</v>
      </c>
    </row>
    <row r="182" spans="1:21" x14ac:dyDescent="0.2">
      <c r="A182" s="11" t="str">
        <f t="shared" si="72"/>
        <v>Lothian</v>
      </c>
      <c r="B182" s="11" t="str">
        <f t="shared" si="73"/>
        <v>Gastroenterology9</v>
      </c>
      <c r="C182" s="393" t="str">
        <f t="shared" si="85"/>
        <v>Gastroenterology</v>
      </c>
      <c r="D182" s="84">
        <v>9</v>
      </c>
      <c r="E182" s="21" t="s">
        <v>32</v>
      </c>
      <c r="F182" s="62">
        <f t="shared" ref="F182:Q182" si="89">SUM(F180:F181)</f>
        <v>6289.0800000000008</v>
      </c>
      <c r="G182" s="63">
        <f t="shared" si="89"/>
        <v>6490.0800000000008</v>
      </c>
      <c r="H182" s="63">
        <f t="shared" si="89"/>
        <v>6490.0800000000008</v>
      </c>
      <c r="I182" s="64">
        <f t="shared" si="89"/>
        <v>6602.0800000000008</v>
      </c>
      <c r="J182" s="352">
        <f t="shared" si="89"/>
        <v>0</v>
      </c>
      <c r="K182" s="63">
        <f t="shared" si="89"/>
        <v>0</v>
      </c>
      <c r="L182" s="63">
        <f t="shared" si="89"/>
        <v>0</v>
      </c>
      <c r="M182" s="372">
        <f t="shared" si="89"/>
        <v>0</v>
      </c>
      <c r="N182" s="62">
        <f t="shared" si="89"/>
        <v>0</v>
      </c>
      <c r="O182" s="63">
        <f t="shared" si="89"/>
        <v>0</v>
      </c>
      <c r="P182" s="63">
        <f t="shared" si="89"/>
        <v>0</v>
      </c>
      <c r="Q182" s="64">
        <f t="shared" si="89"/>
        <v>0</v>
      </c>
      <c r="R182" s="202"/>
      <c r="S182" s="62">
        <f>SUM(F182:I182)</f>
        <v>25871.320000000003</v>
      </c>
      <c r="T182" s="63">
        <f>SUM(J182:M182)</f>
        <v>0</v>
      </c>
      <c r="U182" s="100">
        <f>SUM(N182:Q182)</f>
        <v>0</v>
      </c>
    </row>
    <row r="183" spans="1:21" x14ac:dyDescent="0.2">
      <c r="A183" s="11" t="str">
        <f t="shared" si="72"/>
        <v>Lothian</v>
      </c>
      <c r="B183" s="11" t="str">
        <f t="shared" si="73"/>
        <v xml:space="preserve">Gastroenterology </v>
      </c>
      <c r="C183" s="393" t="str">
        <f t="shared" si="85"/>
        <v>Gastroenterology</v>
      </c>
      <c r="D183" s="89" t="s">
        <v>79</v>
      </c>
      <c r="E183" s="43"/>
      <c r="F183" s="38"/>
      <c r="G183" s="39"/>
      <c r="H183" s="39"/>
      <c r="I183" s="40"/>
      <c r="J183" s="39"/>
      <c r="K183" s="39"/>
      <c r="L183" s="39"/>
      <c r="M183" s="39"/>
      <c r="N183" s="38"/>
      <c r="O183" s="39"/>
      <c r="P183" s="39"/>
      <c r="Q183" s="40"/>
      <c r="R183" s="205"/>
      <c r="S183" s="38"/>
      <c r="T183" s="39"/>
      <c r="U183" s="105"/>
    </row>
    <row r="184" spans="1:21" x14ac:dyDescent="0.2">
      <c r="A184" s="11" t="str">
        <f t="shared" si="72"/>
        <v>Lothian</v>
      </c>
      <c r="B184" s="11" t="str">
        <f t="shared" si="73"/>
        <v xml:space="preserve">Gastroenterology </v>
      </c>
      <c r="C184" s="393" t="str">
        <f t="shared" si="85"/>
        <v>Gastroenterology</v>
      </c>
      <c r="D184" s="84" t="s">
        <v>79</v>
      </c>
      <c r="E184" s="21" t="s">
        <v>24</v>
      </c>
      <c r="F184" s="23"/>
      <c r="G184" s="24"/>
      <c r="H184" s="24"/>
      <c r="I184" s="25"/>
      <c r="J184" s="24"/>
      <c r="K184" s="24"/>
      <c r="L184" s="24"/>
      <c r="M184" s="24"/>
      <c r="N184" s="23"/>
      <c r="O184" s="24"/>
      <c r="P184" s="24"/>
      <c r="Q184" s="25"/>
      <c r="R184" s="205"/>
      <c r="S184" s="23"/>
      <c r="T184" s="24"/>
      <c r="U184" s="104"/>
    </row>
    <row r="185" spans="1:21" x14ac:dyDescent="0.2">
      <c r="A185" s="11" t="str">
        <f t="shared" si="72"/>
        <v>Lothian</v>
      </c>
      <c r="B185" s="11" t="str">
        <f t="shared" si="73"/>
        <v>Gastroenterology10</v>
      </c>
      <c r="C185" s="393" t="str">
        <f t="shared" si="85"/>
        <v>Gastroenterology</v>
      </c>
      <c r="D185" s="151">
        <v>10</v>
      </c>
      <c r="E185" s="152" t="s">
        <v>109</v>
      </c>
      <c r="F185" s="153">
        <f t="shared" ref="F185:Q185" si="90">F177-F180</f>
        <v>1164.5099039999996</v>
      </c>
      <c r="G185" s="154">
        <f t="shared" si="90"/>
        <v>1534.5099039999996</v>
      </c>
      <c r="H185" s="154">
        <f t="shared" si="90"/>
        <v>744.50990399999955</v>
      </c>
      <c r="I185" s="155">
        <f t="shared" si="90"/>
        <v>744.50990399999955</v>
      </c>
      <c r="J185" s="343">
        <f t="shared" si="90"/>
        <v>0</v>
      </c>
      <c r="K185" s="154">
        <f t="shared" si="90"/>
        <v>0</v>
      </c>
      <c r="L185" s="154">
        <f t="shared" si="90"/>
        <v>0</v>
      </c>
      <c r="M185" s="371">
        <f t="shared" si="90"/>
        <v>0</v>
      </c>
      <c r="N185" s="153">
        <f t="shared" si="90"/>
        <v>0</v>
      </c>
      <c r="O185" s="154">
        <f t="shared" si="90"/>
        <v>0</v>
      </c>
      <c r="P185" s="154">
        <f t="shared" si="90"/>
        <v>0</v>
      </c>
      <c r="Q185" s="155">
        <f t="shared" si="90"/>
        <v>0</v>
      </c>
      <c r="R185" s="203"/>
      <c r="S185" s="344">
        <f>S177-S180</f>
        <v>4188.0396159999982</v>
      </c>
      <c r="T185" s="343">
        <f>T177-T180</f>
        <v>0</v>
      </c>
      <c r="U185" s="157">
        <f>U177-U180</f>
        <v>0</v>
      </c>
    </row>
    <row r="186" spans="1:21" x14ac:dyDescent="0.2">
      <c r="A186" s="11" t="str">
        <f t="shared" si="72"/>
        <v>Lothian</v>
      </c>
      <c r="B186" s="11" t="str">
        <f t="shared" si="73"/>
        <v>Gastroenterology11</v>
      </c>
      <c r="C186" s="393" t="str">
        <f t="shared" si="85"/>
        <v>Gastroenterology</v>
      </c>
      <c r="D186" s="151">
        <v>11</v>
      </c>
      <c r="E186" s="152" t="s">
        <v>110</v>
      </c>
      <c r="F186" s="159">
        <f t="shared" ref="F186:U186" si="91">F177-F182</f>
        <v>-479.49009600000045</v>
      </c>
      <c r="G186" s="160">
        <f t="shared" si="91"/>
        <v>-310.49009600000045</v>
      </c>
      <c r="H186" s="160">
        <f t="shared" si="91"/>
        <v>-1100.4900960000004</v>
      </c>
      <c r="I186" s="161">
        <f t="shared" si="91"/>
        <v>-1212.4900960000004</v>
      </c>
      <c r="J186" s="353">
        <f t="shared" si="91"/>
        <v>0</v>
      </c>
      <c r="K186" s="160">
        <f t="shared" si="91"/>
        <v>0</v>
      </c>
      <c r="L186" s="160">
        <f t="shared" si="91"/>
        <v>0</v>
      </c>
      <c r="M186" s="373">
        <f t="shared" si="91"/>
        <v>0</v>
      </c>
      <c r="N186" s="159">
        <f t="shared" si="91"/>
        <v>0</v>
      </c>
      <c r="O186" s="160">
        <f t="shared" si="91"/>
        <v>0</v>
      </c>
      <c r="P186" s="160">
        <f t="shared" si="91"/>
        <v>0</v>
      </c>
      <c r="Q186" s="161">
        <f t="shared" si="91"/>
        <v>0</v>
      </c>
      <c r="R186" s="203">
        <f t="shared" si="91"/>
        <v>0</v>
      </c>
      <c r="S186" s="153">
        <f t="shared" si="91"/>
        <v>-3102.9603840000018</v>
      </c>
      <c r="T186" s="160">
        <f t="shared" si="91"/>
        <v>0</v>
      </c>
      <c r="U186" s="162">
        <f t="shared" si="91"/>
        <v>0</v>
      </c>
    </row>
    <row r="187" spans="1:21" x14ac:dyDescent="0.2">
      <c r="A187" s="11" t="str">
        <f t="shared" si="72"/>
        <v>Lothian</v>
      </c>
      <c r="B187" s="11" t="str">
        <f t="shared" si="73"/>
        <v>Gastroenterology12</v>
      </c>
      <c r="C187" s="393" t="str">
        <f t="shared" si="85"/>
        <v>Gastroenterology</v>
      </c>
      <c r="D187" s="151">
        <v>12</v>
      </c>
      <c r="E187" s="158" t="s">
        <v>27</v>
      </c>
      <c r="F187" s="170">
        <f>F172+F186</f>
        <v>7623.5099039999996</v>
      </c>
      <c r="G187" s="164">
        <f t="shared" ref="G187:Q187" si="92">F187+G186</f>
        <v>7313.0198079999991</v>
      </c>
      <c r="H187" s="164">
        <f t="shared" si="92"/>
        <v>6212.5297119999987</v>
      </c>
      <c r="I187" s="166">
        <f t="shared" si="92"/>
        <v>5000.0396159999982</v>
      </c>
      <c r="J187" s="354">
        <f t="shared" si="92"/>
        <v>5000.0396159999982</v>
      </c>
      <c r="K187" s="164">
        <f t="shared" si="92"/>
        <v>5000.0396159999982</v>
      </c>
      <c r="L187" s="164">
        <f t="shared" si="92"/>
        <v>5000.0396159999982</v>
      </c>
      <c r="M187" s="374">
        <f t="shared" si="92"/>
        <v>5000.0396159999982</v>
      </c>
      <c r="N187" s="163">
        <f t="shared" si="92"/>
        <v>5000.0396159999982</v>
      </c>
      <c r="O187" s="164">
        <f t="shared" si="92"/>
        <v>5000.0396159999982</v>
      </c>
      <c r="P187" s="164">
        <f t="shared" si="92"/>
        <v>5000.0396159999982</v>
      </c>
      <c r="Q187" s="166">
        <f t="shared" si="92"/>
        <v>5000.0396159999982</v>
      </c>
      <c r="R187" s="203"/>
      <c r="S187" s="163">
        <f>I187</f>
        <v>5000.0396159999982</v>
      </c>
      <c r="T187" s="164">
        <f>M187</f>
        <v>5000.0396159999982</v>
      </c>
      <c r="U187" s="165">
        <f>Q187</f>
        <v>5000.0396159999982</v>
      </c>
    </row>
    <row r="188" spans="1:21" x14ac:dyDescent="0.2">
      <c r="A188" s="11" t="str">
        <f t="shared" si="72"/>
        <v>Lothian</v>
      </c>
      <c r="B188" s="11" t="str">
        <f t="shared" si="73"/>
        <v>Gastroenterology13</v>
      </c>
      <c r="C188" s="393" t="str">
        <f t="shared" si="85"/>
        <v>Gastroenterology</v>
      </c>
      <c r="D188" s="151">
        <v>13</v>
      </c>
      <c r="E188" s="152" t="s">
        <v>25</v>
      </c>
      <c r="F188" s="163">
        <f t="shared" ref="F188:Q188" si="93">F187/(F182/13)</f>
        <v>15.758366685111334</v>
      </c>
      <c r="G188" s="164">
        <f t="shared" si="93"/>
        <v>14.648395320858908</v>
      </c>
      <c r="H188" s="164">
        <f t="shared" si="93"/>
        <v>12.444050960234692</v>
      </c>
      <c r="I188" s="166">
        <f t="shared" si="93"/>
        <v>9.8454600683420939</v>
      </c>
      <c r="J188" s="354" t="e">
        <f t="shared" si="93"/>
        <v>#DIV/0!</v>
      </c>
      <c r="K188" s="164" t="e">
        <f t="shared" si="93"/>
        <v>#DIV/0!</v>
      </c>
      <c r="L188" s="164" t="e">
        <f t="shared" si="93"/>
        <v>#DIV/0!</v>
      </c>
      <c r="M188" s="374" t="e">
        <f t="shared" si="93"/>
        <v>#DIV/0!</v>
      </c>
      <c r="N188" s="163" t="e">
        <f t="shared" si="93"/>
        <v>#DIV/0!</v>
      </c>
      <c r="O188" s="164" t="e">
        <f t="shared" si="93"/>
        <v>#DIV/0!</v>
      </c>
      <c r="P188" s="164" t="e">
        <f t="shared" si="93"/>
        <v>#DIV/0!</v>
      </c>
      <c r="Q188" s="166" t="e">
        <f t="shared" si="93"/>
        <v>#DIV/0!</v>
      </c>
      <c r="R188" s="203"/>
      <c r="S188" s="163">
        <f>I188</f>
        <v>9.8454600683420939</v>
      </c>
      <c r="T188" s="164" t="e">
        <f>M188</f>
        <v>#DIV/0!</v>
      </c>
      <c r="U188" s="165" t="e">
        <f>Q188</f>
        <v>#DIV/0!</v>
      </c>
    </row>
    <row r="189" spans="1:21" x14ac:dyDescent="0.2">
      <c r="A189" s="11" t="str">
        <f t="shared" si="72"/>
        <v>Lothian</v>
      </c>
      <c r="B189" s="11" t="str">
        <f t="shared" si="73"/>
        <v>Gastroenterology14</v>
      </c>
      <c r="C189" s="393" t="str">
        <f t="shared" si="85"/>
        <v>Gastroenterology</v>
      </c>
      <c r="D189" s="86">
        <v>14</v>
      </c>
      <c r="E189" s="45" t="s">
        <v>30</v>
      </c>
      <c r="F189" s="27">
        <f>F657+F813+F839</f>
        <v>3150.509904</v>
      </c>
      <c r="G189" s="28">
        <f>G657+G813+G839</f>
        <v>2840.0198080000005</v>
      </c>
      <c r="H189" s="28">
        <f>H657+H813+H839</f>
        <v>1739.5297120000012</v>
      </c>
      <c r="I189" s="29">
        <f>I657+I813+I839</f>
        <v>1453.3996159999999</v>
      </c>
      <c r="J189" s="358"/>
      <c r="K189" s="46"/>
      <c r="L189" s="46"/>
      <c r="M189" s="378"/>
      <c r="N189" s="48"/>
      <c r="O189" s="46"/>
      <c r="P189" s="46"/>
      <c r="Q189" s="47"/>
      <c r="R189" s="205"/>
      <c r="S189" s="163">
        <f>I189</f>
        <v>1453.3996159999999</v>
      </c>
      <c r="T189" s="164">
        <f>M189</f>
        <v>0</v>
      </c>
      <c r="U189" s="165">
        <f>Q189</f>
        <v>0</v>
      </c>
    </row>
    <row r="190" spans="1:21" x14ac:dyDescent="0.2">
      <c r="A190" s="11" t="str">
        <f t="shared" si="72"/>
        <v>Lothian</v>
      </c>
      <c r="B190" s="11" t="str">
        <f t="shared" si="73"/>
        <v>Gastroenterology15</v>
      </c>
      <c r="C190" s="393" t="str">
        <f t="shared" si="85"/>
        <v>Gastroenterology</v>
      </c>
      <c r="D190" s="151">
        <v>15</v>
      </c>
      <c r="E190" s="152" t="s">
        <v>187</v>
      </c>
      <c r="F190" s="364">
        <v>3303.1756829869828</v>
      </c>
      <c r="G190" s="337">
        <v>2941.2543368389488</v>
      </c>
      <c r="H190" s="338">
        <v>2743.2852949363273</v>
      </c>
      <c r="I190" s="365">
        <v>2545.3162530337058</v>
      </c>
      <c r="J190" s="339">
        <v>2347.3472111310844</v>
      </c>
      <c r="K190" s="340">
        <v>2149.3781692284624</v>
      </c>
      <c r="L190" s="337">
        <v>1402.7520683385756</v>
      </c>
      <c r="M190" s="339">
        <v>656.12596744868836</v>
      </c>
      <c r="N190" s="396" t="s">
        <v>15</v>
      </c>
      <c r="O190" s="397" t="s">
        <v>15</v>
      </c>
      <c r="P190" s="398" t="s">
        <v>15</v>
      </c>
      <c r="Q190" s="399" t="s">
        <v>15</v>
      </c>
      <c r="R190" s="205"/>
      <c r="S190" s="163">
        <f>I190</f>
        <v>2545.3162530337058</v>
      </c>
      <c r="T190" s="164">
        <f>M190</f>
        <v>656.12596744868836</v>
      </c>
      <c r="U190" s="165" t="str">
        <f>Q190</f>
        <v>-</v>
      </c>
    </row>
    <row r="191" spans="1:21" x14ac:dyDescent="0.2">
      <c r="A191" s="11" t="str">
        <f t="shared" si="72"/>
        <v>Lothian</v>
      </c>
      <c r="B191" s="11" t="str">
        <f t="shared" si="73"/>
        <v>Gastroenterology16</v>
      </c>
      <c r="C191" s="393" t="str">
        <f t="shared" si="85"/>
        <v>Gastroenterology</v>
      </c>
      <c r="D191" s="85">
        <v>16</v>
      </c>
      <c r="E191" s="14" t="s">
        <v>31</v>
      </c>
      <c r="F191" s="27">
        <f>F659+F815+F841</f>
        <v>1347.509904</v>
      </c>
      <c r="G191" s="28">
        <f>G659+G815+G841</f>
        <v>1037.0198080000005</v>
      </c>
      <c r="H191" s="28">
        <f>H659+H815+H841</f>
        <v>991.54971199999977</v>
      </c>
      <c r="I191" s="29">
        <f>I659+I815+I841</f>
        <v>870.39961599999992</v>
      </c>
      <c r="J191" s="359"/>
      <c r="K191" s="341"/>
      <c r="L191" s="341"/>
      <c r="M191" s="379"/>
      <c r="N191" s="367"/>
      <c r="O191" s="341"/>
      <c r="P191" s="341"/>
      <c r="Q191" s="368"/>
      <c r="R191" s="205"/>
      <c r="S191" s="159"/>
      <c r="T191" s="160"/>
      <c r="U191" s="162"/>
    </row>
    <row r="192" spans="1:21" x14ac:dyDescent="0.2">
      <c r="A192" s="11" t="str">
        <f t="shared" si="72"/>
        <v>Lothian</v>
      </c>
      <c r="B192" s="11" t="str">
        <f t="shared" si="73"/>
        <v xml:space="preserve">Gastroenterology </v>
      </c>
      <c r="C192" s="393" t="str">
        <f t="shared" si="85"/>
        <v>Gastroenterology</v>
      </c>
      <c r="D192" s="84" t="s">
        <v>79</v>
      </c>
      <c r="E192" s="21" t="s">
        <v>54</v>
      </c>
      <c r="F192" s="23"/>
      <c r="G192" s="24"/>
      <c r="H192" s="24"/>
      <c r="I192" s="25"/>
      <c r="J192" s="24"/>
      <c r="K192" s="24"/>
      <c r="L192" s="24"/>
      <c r="M192" s="24"/>
      <c r="N192" s="23"/>
      <c r="O192" s="24"/>
      <c r="P192" s="24"/>
      <c r="Q192" s="25"/>
      <c r="R192" s="200"/>
      <c r="S192" s="23"/>
      <c r="T192" s="24"/>
      <c r="U192" s="104"/>
    </row>
    <row r="193" spans="1:21" x14ac:dyDescent="0.2">
      <c r="A193" s="11" t="str">
        <f t="shared" si="72"/>
        <v>Lothian</v>
      </c>
      <c r="B193" s="11" t="str">
        <f t="shared" si="73"/>
        <v>Gastroenterology17</v>
      </c>
      <c r="C193" s="393" t="str">
        <f t="shared" si="85"/>
        <v>Gastroenterology</v>
      </c>
      <c r="D193" s="336">
        <v>17</v>
      </c>
      <c r="E193" s="44" t="s">
        <v>26</v>
      </c>
      <c r="F193" s="49">
        <v>0</v>
      </c>
      <c r="G193" s="50">
        <v>0</v>
      </c>
      <c r="H193" s="50">
        <v>0</v>
      </c>
      <c r="I193" s="51">
        <v>0</v>
      </c>
      <c r="J193" s="360">
        <v>0</v>
      </c>
      <c r="K193" s="50">
        <v>0</v>
      </c>
      <c r="L193" s="50">
        <v>0</v>
      </c>
      <c r="M193" s="380">
        <v>0</v>
      </c>
      <c r="N193" s="49">
        <v>0</v>
      </c>
      <c r="O193" s="50">
        <v>0</v>
      </c>
      <c r="P193" s="50">
        <v>0</v>
      </c>
      <c r="Q193" s="51">
        <v>0</v>
      </c>
      <c r="R193" s="200"/>
      <c r="S193" s="27"/>
      <c r="T193" s="28"/>
      <c r="U193" s="113"/>
    </row>
    <row r="194" spans="1:21" ht="13.5" thickBot="1" x14ac:dyDescent="0.25">
      <c r="A194" s="11" t="str">
        <f t="shared" si="72"/>
        <v>Lothian</v>
      </c>
      <c r="B194" s="11" t="str">
        <f t="shared" si="73"/>
        <v>Gastroenterology18</v>
      </c>
      <c r="C194" s="393" t="str">
        <f t="shared" si="85"/>
        <v>Gastroenterology</v>
      </c>
      <c r="D194" s="167">
        <v>18</v>
      </c>
      <c r="E194" s="168" t="s">
        <v>34</v>
      </c>
      <c r="F194" s="163">
        <f t="shared" ref="F194:Q194" si="94">F193*F182</f>
        <v>0</v>
      </c>
      <c r="G194" s="164">
        <f t="shared" si="94"/>
        <v>0</v>
      </c>
      <c r="H194" s="164">
        <f t="shared" si="94"/>
        <v>0</v>
      </c>
      <c r="I194" s="166">
        <f t="shared" si="94"/>
        <v>0</v>
      </c>
      <c r="J194" s="354">
        <f t="shared" si="94"/>
        <v>0</v>
      </c>
      <c r="K194" s="164">
        <f t="shared" si="94"/>
        <v>0</v>
      </c>
      <c r="L194" s="164">
        <f t="shared" si="94"/>
        <v>0</v>
      </c>
      <c r="M194" s="374">
        <f t="shared" si="94"/>
        <v>0</v>
      </c>
      <c r="N194" s="163">
        <f t="shared" si="94"/>
        <v>0</v>
      </c>
      <c r="O194" s="164">
        <f t="shared" si="94"/>
        <v>0</v>
      </c>
      <c r="P194" s="164">
        <f t="shared" si="94"/>
        <v>0</v>
      </c>
      <c r="Q194" s="166">
        <f t="shared" si="94"/>
        <v>0</v>
      </c>
      <c r="R194" s="202"/>
      <c r="S194" s="163">
        <f>SUM(F194:I194)</f>
        <v>0</v>
      </c>
      <c r="T194" s="164">
        <f>SUM(J194:M194)</f>
        <v>0</v>
      </c>
      <c r="U194" s="165">
        <f>SUM(N194:Q194)</f>
        <v>0</v>
      </c>
    </row>
    <row r="195" spans="1:21" ht="18.75" thickBot="1" x14ac:dyDescent="0.3">
      <c r="A195" s="11" t="str">
        <f t="shared" si="72"/>
        <v>Lothian</v>
      </c>
      <c r="B195" s="11" t="str">
        <f t="shared" si="73"/>
        <v>General MedicineGeneral Medicine</v>
      </c>
      <c r="C195" s="392" t="str">
        <f>D195</f>
        <v>General Medicine</v>
      </c>
      <c r="D195" s="68" t="s">
        <v>62</v>
      </c>
      <c r="E195" s="80"/>
      <c r="F195" s="366"/>
      <c r="G195" s="81"/>
      <c r="H195" s="81"/>
      <c r="I195" s="363"/>
      <c r="J195" s="81"/>
      <c r="K195" s="81"/>
      <c r="L195" s="81"/>
      <c r="M195" s="81"/>
      <c r="N195" s="382"/>
      <c r="O195" s="69"/>
      <c r="P195" s="69"/>
      <c r="Q195" s="383"/>
      <c r="R195" s="69"/>
      <c r="S195" s="382"/>
      <c r="T195" s="69"/>
      <c r="U195" s="82"/>
    </row>
    <row r="196" spans="1:21" x14ac:dyDescent="0.2">
      <c r="A196" s="11" t="str">
        <f t="shared" si="72"/>
        <v>Lothian</v>
      </c>
      <c r="B196" s="11" t="str">
        <f t="shared" si="73"/>
        <v>General Medicine1</v>
      </c>
      <c r="C196" s="393" t="str">
        <f t="shared" ref="C196:C220" si="95">C195</f>
        <v>General Medicine</v>
      </c>
      <c r="D196" s="84">
        <v>1</v>
      </c>
      <c r="E196" s="21" t="s">
        <v>52</v>
      </c>
      <c r="F196" s="516"/>
      <c r="G196" s="20"/>
      <c r="H196" s="20"/>
      <c r="I196" s="117"/>
      <c r="J196" s="13"/>
      <c r="K196" s="13"/>
      <c r="L196" s="13"/>
      <c r="M196" s="13"/>
      <c r="N196" s="125"/>
      <c r="O196" s="13"/>
      <c r="P196" s="13"/>
      <c r="Q196" s="126"/>
      <c r="R196" s="200"/>
      <c r="S196" s="116"/>
      <c r="T196" s="20"/>
      <c r="U196" s="118"/>
    </row>
    <row r="197" spans="1:21" x14ac:dyDescent="0.2">
      <c r="A197" s="11" t="str">
        <f t="shared" si="72"/>
        <v>Lothian</v>
      </c>
      <c r="B197" s="11" t="str">
        <f t="shared" si="73"/>
        <v>General Medicine2</v>
      </c>
      <c r="C197" s="393" t="str">
        <f t="shared" si="95"/>
        <v>General Medicine</v>
      </c>
      <c r="D197" s="84">
        <v>2</v>
      </c>
      <c r="E197" s="21" t="s">
        <v>93</v>
      </c>
      <c r="F197" s="197"/>
      <c r="G197" s="20"/>
      <c r="H197" s="20"/>
      <c r="I197" s="117"/>
      <c r="J197" s="20"/>
      <c r="K197" s="20"/>
      <c r="L197" s="20"/>
      <c r="M197" s="20"/>
      <c r="N197" s="116"/>
      <c r="O197" s="20"/>
      <c r="P197" s="20"/>
      <c r="Q197" s="117"/>
      <c r="R197" s="200"/>
      <c r="S197" s="116"/>
      <c r="T197" s="20"/>
      <c r="U197" s="118"/>
    </row>
    <row r="198" spans="1:21" x14ac:dyDescent="0.2">
      <c r="A198" s="11" t="str">
        <f t="shared" si="72"/>
        <v>Lothian</v>
      </c>
      <c r="B198" s="11" t="str">
        <f t="shared" si="73"/>
        <v>General Medicine3</v>
      </c>
      <c r="C198" s="393" t="str">
        <f t="shared" si="95"/>
        <v>General Medicine</v>
      </c>
      <c r="D198" s="84">
        <v>3</v>
      </c>
      <c r="E198" s="21" t="s">
        <v>94</v>
      </c>
      <c r="F198" s="197"/>
      <c r="G198" s="20"/>
      <c r="H198" s="20"/>
      <c r="I198" s="117"/>
      <c r="J198" s="20"/>
      <c r="K198" s="20"/>
      <c r="L198" s="20"/>
      <c r="M198" s="20"/>
      <c r="N198" s="116"/>
      <c r="O198" s="20"/>
      <c r="P198" s="20"/>
      <c r="Q198" s="117"/>
      <c r="R198" s="200"/>
      <c r="S198" s="116"/>
      <c r="T198" s="20"/>
      <c r="U198" s="118"/>
    </row>
    <row r="199" spans="1:21" x14ac:dyDescent="0.2">
      <c r="A199" s="11" t="str">
        <f t="shared" si="72"/>
        <v>Lothian</v>
      </c>
      <c r="B199" s="11" t="str">
        <f t="shared" si="73"/>
        <v xml:space="preserve">General Medicine </v>
      </c>
      <c r="C199" s="393" t="str">
        <f t="shared" si="95"/>
        <v>General Medicine</v>
      </c>
      <c r="D199" s="88" t="s">
        <v>79</v>
      </c>
      <c r="E199" s="34"/>
      <c r="F199" s="116"/>
      <c r="G199" s="20"/>
      <c r="H199" s="20"/>
      <c r="I199" s="117"/>
      <c r="J199" s="52"/>
      <c r="K199" s="52"/>
      <c r="L199" s="52"/>
      <c r="M199" s="52"/>
      <c r="N199" s="127"/>
      <c r="O199" s="52"/>
      <c r="P199" s="52"/>
      <c r="Q199" s="128"/>
      <c r="R199" s="200"/>
      <c r="S199" s="116"/>
      <c r="T199" s="20"/>
      <c r="U199" s="118"/>
    </row>
    <row r="200" spans="1:21" x14ac:dyDescent="0.2">
      <c r="A200" s="11" t="str">
        <f t="shared" si="72"/>
        <v>Lothian</v>
      </c>
      <c r="B200" s="11" t="str">
        <f t="shared" si="73"/>
        <v xml:space="preserve">General Medicine </v>
      </c>
      <c r="C200" s="393" t="str">
        <f t="shared" si="95"/>
        <v>General Medicine</v>
      </c>
      <c r="D200" s="84" t="s">
        <v>79</v>
      </c>
      <c r="E200" s="21" t="s">
        <v>33</v>
      </c>
      <c r="F200" s="23"/>
      <c r="G200" s="24"/>
      <c r="H200" s="24"/>
      <c r="I200" s="25"/>
      <c r="J200" s="24"/>
      <c r="K200" s="24"/>
      <c r="L200" s="24"/>
      <c r="M200" s="24"/>
      <c r="N200" s="23"/>
      <c r="O200" s="24"/>
      <c r="P200" s="24"/>
      <c r="Q200" s="25"/>
      <c r="R200" s="200"/>
      <c r="S200" s="23"/>
      <c r="T200" s="24"/>
      <c r="U200" s="104"/>
    </row>
    <row r="201" spans="1:21" x14ac:dyDescent="0.2">
      <c r="A201" s="11" t="str">
        <f t="shared" si="72"/>
        <v>Lothian</v>
      </c>
      <c r="B201" s="11" t="str">
        <f t="shared" si="73"/>
        <v>General Medicine4</v>
      </c>
      <c r="C201" s="393" t="str">
        <f t="shared" si="95"/>
        <v>General Medicine</v>
      </c>
      <c r="D201" s="86">
        <v>4</v>
      </c>
      <c r="E201" s="26" t="s">
        <v>14</v>
      </c>
      <c r="F201" s="27"/>
      <c r="G201" s="28"/>
      <c r="H201" s="28"/>
      <c r="I201" s="29"/>
      <c r="J201" s="356"/>
      <c r="K201" s="28"/>
      <c r="L201" s="28"/>
      <c r="M201" s="376"/>
      <c r="N201" s="27"/>
      <c r="O201" s="28"/>
      <c r="P201" s="28"/>
      <c r="Q201" s="29"/>
      <c r="R201" s="200"/>
      <c r="S201" s="179">
        <f>SUM(F201:I201)</f>
        <v>0</v>
      </c>
      <c r="T201" s="180">
        <f>SUM(J201:M201)</f>
        <v>0</v>
      </c>
      <c r="U201" s="181">
        <f>SUM(N201:Q201)</f>
        <v>0</v>
      </c>
    </row>
    <row r="202" spans="1:21" x14ac:dyDescent="0.2">
      <c r="A202" s="11" t="str">
        <f t="shared" si="72"/>
        <v>Lothian</v>
      </c>
      <c r="B202" s="11" t="str">
        <f t="shared" si="73"/>
        <v>General Medicine5</v>
      </c>
      <c r="C202" s="393" t="str">
        <f t="shared" si="95"/>
        <v>General Medicine</v>
      </c>
      <c r="D202" s="87">
        <v>5</v>
      </c>
      <c r="E202" s="30" t="s">
        <v>13</v>
      </c>
      <c r="F202" s="31"/>
      <c r="G202" s="32"/>
      <c r="H202" s="32"/>
      <c r="I202" s="33"/>
      <c r="J202" s="357"/>
      <c r="K202" s="32"/>
      <c r="L202" s="32"/>
      <c r="M202" s="377"/>
      <c r="N202" s="31"/>
      <c r="O202" s="32"/>
      <c r="P202" s="32"/>
      <c r="Q202" s="33"/>
      <c r="R202" s="200"/>
      <c r="S202" s="163">
        <f>SUM(F202:I202)</f>
        <v>0</v>
      </c>
      <c r="T202" s="164">
        <f>SUM(J202:M202)</f>
        <v>0</v>
      </c>
      <c r="U202" s="165">
        <f>SUM(N202:Q202)</f>
        <v>0</v>
      </c>
    </row>
    <row r="203" spans="1:21" x14ac:dyDescent="0.2">
      <c r="A203" s="11" t="str">
        <f t="shared" si="72"/>
        <v>Lothian</v>
      </c>
      <c r="B203" s="11" t="str">
        <f t="shared" si="73"/>
        <v>General Medicine6</v>
      </c>
      <c r="C203" s="393" t="str">
        <f t="shared" si="95"/>
        <v>General Medicine</v>
      </c>
      <c r="D203" s="84">
        <v>6</v>
      </c>
      <c r="E203" s="21" t="s">
        <v>16</v>
      </c>
      <c r="F203" s="62">
        <f t="shared" ref="F203:Q203" si="96">F201-F202</f>
        <v>0</v>
      </c>
      <c r="G203" s="63">
        <f t="shared" si="96"/>
        <v>0</v>
      </c>
      <c r="H203" s="63">
        <f t="shared" si="96"/>
        <v>0</v>
      </c>
      <c r="I203" s="64">
        <f t="shared" si="96"/>
        <v>0</v>
      </c>
      <c r="J203" s="352">
        <f t="shared" si="96"/>
        <v>0</v>
      </c>
      <c r="K203" s="63">
        <f t="shared" si="96"/>
        <v>0</v>
      </c>
      <c r="L203" s="63">
        <f t="shared" si="96"/>
        <v>0</v>
      </c>
      <c r="M203" s="372">
        <f t="shared" si="96"/>
        <v>0</v>
      </c>
      <c r="N203" s="62">
        <f t="shared" si="96"/>
        <v>0</v>
      </c>
      <c r="O203" s="63">
        <f t="shared" si="96"/>
        <v>0</v>
      </c>
      <c r="P203" s="63">
        <f t="shared" si="96"/>
        <v>0</v>
      </c>
      <c r="Q203" s="64">
        <f t="shared" si="96"/>
        <v>0</v>
      </c>
      <c r="R203" s="202"/>
      <c r="S203" s="386">
        <f>S201-S202</f>
        <v>0</v>
      </c>
      <c r="T203" s="342">
        <f>T201-T202</f>
        <v>0</v>
      </c>
      <c r="U203" s="387">
        <f>U201-U202</f>
        <v>0</v>
      </c>
    </row>
    <row r="204" spans="1:21" x14ac:dyDescent="0.2">
      <c r="A204" s="11" t="str">
        <f t="shared" si="72"/>
        <v>Lothian</v>
      </c>
      <c r="B204" s="11" t="str">
        <f t="shared" si="73"/>
        <v xml:space="preserve">General Medicine </v>
      </c>
      <c r="C204" s="393" t="str">
        <f t="shared" si="95"/>
        <v>General Medicine</v>
      </c>
      <c r="D204" s="88" t="s">
        <v>79</v>
      </c>
      <c r="E204" s="34"/>
      <c r="F204" s="35"/>
      <c r="G204" s="36"/>
      <c r="H204" s="36"/>
      <c r="I204" s="37"/>
      <c r="J204" s="39"/>
      <c r="K204" s="39"/>
      <c r="L204" s="39"/>
      <c r="M204" s="39"/>
      <c r="N204" s="38"/>
      <c r="O204" s="39"/>
      <c r="P204" s="39"/>
      <c r="Q204" s="40"/>
      <c r="R204" s="200"/>
      <c r="S204" s="38"/>
      <c r="T204" s="39"/>
      <c r="U204" s="105"/>
    </row>
    <row r="205" spans="1:21" x14ac:dyDescent="0.2">
      <c r="A205" s="11" t="str">
        <f t="shared" ref="A205:A268" si="97">$E$5</f>
        <v>Lothian</v>
      </c>
      <c r="B205" s="11" t="str">
        <f t="shared" ref="B205:B268" si="98">CONCATENATE(C205,D205)</f>
        <v xml:space="preserve">General Medicine </v>
      </c>
      <c r="C205" s="393" t="str">
        <f t="shared" si="95"/>
        <v>General Medicine</v>
      </c>
      <c r="D205" s="84" t="s">
        <v>79</v>
      </c>
      <c r="E205" s="21" t="s">
        <v>29</v>
      </c>
      <c r="F205" s="23"/>
      <c r="G205" s="24"/>
      <c r="H205" s="24"/>
      <c r="I205" s="25"/>
      <c r="J205" s="24"/>
      <c r="K205" s="24"/>
      <c r="L205" s="24"/>
      <c r="M205" s="24"/>
      <c r="N205" s="23"/>
      <c r="O205" s="24"/>
      <c r="P205" s="24"/>
      <c r="Q205" s="25"/>
      <c r="R205" s="200"/>
      <c r="S205" s="23"/>
      <c r="T205" s="24"/>
      <c r="U205" s="104"/>
    </row>
    <row r="206" spans="1:21" x14ac:dyDescent="0.2">
      <c r="A206" s="11" t="str">
        <f t="shared" si="97"/>
        <v>Lothian</v>
      </c>
      <c r="B206" s="11" t="str">
        <f t="shared" si="98"/>
        <v>General Medicine7</v>
      </c>
      <c r="C206" s="393" t="str">
        <f t="shared" si="95"/>
        <v>General Medicine</v>
      </c>
      <c r="D206" s="86">
        <v>7</v>
      </c>
      <c r="E206" s="26" t="s">
        <v>46</v>
      </c>
      <c r="F206" s="27"/>
      <c r="G206" s="28"/>
      <c r="H206" s="28"/>
      <c r="I206" s="29"/>
      <c r="J206" s="356"/>
      <c r="K206" s="28"/>
      <c r="L206" s="28"/>
      <c r="M206" s="376"/>
      <c r="N206" s="27"/>
      <c r="O206" s="28"/>
      <c r="P206" s="28"/>
      <c r="Q206" s="29"/>
      <c r="R206" s="205"/>
      <c r="S206" s="153">
        <f>SUM(F206:I206)</f>
        <v>0</v>
      </c>
      <c r="T206" s="154">
        <f>SUM(J206:M206)</f>
        <v>0</v>
      </c>
      <c r="U206" s="157">
        <f>SUM(N206:Q206)</f>
        <v>0</v>
      </c>
    </row>
    <row r="207" spans="1:21" x14ac:dyDescent="0.2">
      <c r="A207" s="11" t="str">
        <f t="shared" si="97"/>
        <v>Lothian</v>
      </c>
      <c r="B207" s="11" t="str">
        <f t="shared" si="98"/>
        <v>General Medicine8</v>
      </c>
      <c r="C207" s="393" t="str">
        <f t="shared" si="95"/>
        <v>General Medicine</v>
      </c>
      <c r="D207" s="86">
        <v>8</v>
      </c>
      <c r="E207" s="30" t="s">
        <v>53</v>
      </c>
      <c r="F207" s="31"/>
      <c r="G207" s="32"/>
      <c r="H207" s="32"/>
      <c r="I207" s="33"/>
      <c r="J207" s="357"/>
      <c r="K207" s="32"/>
      <c r="L207" s="32"/>
      <c r="M207" s="377"/>
      <c r="N207" s="31"/>
      <c r="O207" s="32"/>
      <c r="P207" s="32"/>
      <c r="Q207" s="33"/>
      <c r="R207" s="205"/>
      <c r="S207" s="159">
        <f>SUM(F207:I207)</f>
        <v>0</v>
      </c>
      <c r="T207" s="160">
        <f>SUM(J207:M207)</f>
        <v>0</v>
      </c>
      <c r="U207" s="162">
        <f>SUM(N207:Q207)</f>
        <v>0</v>
      </c>
    </row>
    <row r="208" spans="1:21" x14ac:dyDescent="0.2">
      <c r="A208" s="11" t="str">
        <f t="shared" si="97"/>
        <v>Lothian</v>
      </c>
      <c r="B208" s="11" t="str">
        <f t="shared" si="98"/>
        <v>General Medicine9</v>
      </c>
      <c r="C208" s="393" t="str">
        <f t="shared" si="95"/>
        <v>General Medicine</v>
      </c>
      <c r="D208" s="84">
        <v>9</v>
      </c>
      <c r="E208" s="21" t="s">
        <v>32</v>
      </c>
      <c r="F208" s="62">
        <f t="shared" ref="F208:Q208" si="99">SUM(F206:F207)</f>
        <v>0</v>
      </c>
      <c r="G208" s="63">
        <f t="shared" si="99"/>
        <v>0</v>
      </c>
      <c r="H208" s="63">
        <f t="shared" si="99"/>
        <v>0</v>
      </c>
      <c r="I208" s="64">
        <f t="shared" si="99"/>
        <v>0</v>
      </c>
      <c r="J208" s="352">
        <f t="shared" si="99"/>
        <v>0</v>
      </c>
      <c r="K208" s="63">
        <f t="shared" si="99"/>
        <v>0</v>
      </c>
      <c r="L208" s="63">
        <f t="shared" si="99"/>
        <v>0</v>
      </c>
      <c r="M208" s="372">
        <f t="shared" si="99"/>
        <v>0</v>
      </c>
      <c r="N208" s="62">
        <f t="shared" si="99"/>
        <v>0</v>
      </c>
      <c r="O208" s="63">
        <f t="shared" si="99"/>
        <v>0</v>
      </c>
      <c r="P208" s="63">
        <f t="shared" si="99"/>
        <v>0</v>
      </c>
      <c r="Q208" s="64">
        <f t="shared" si="99"/>
        <v>0</v>
      </c>
      <c r="R208" s="202"/>
      <c r="S208" s="62">
        <f>SUM(F208:I208)</f>
        <v>0</v>
      </c>
      <c r="T208" s="63">
        <f>SUM(J208:M208)</f>
        <v>0</v>
      </c>
      <c r="U208" s="100">
        <f>SUM(N208:Q208)</f>
        <v>0</v>
      </c>
    </row>
    <row r="209" spans="1:21" x14ac:dyDescent="0.2">
      <c r="A209" s="11" t="str">
        <f t="shared" si="97"/>
        <v>Lothian</v>
      </c>
      <c r="B209" s="11" t="str">
        <f t="shared" si="98"/>
        <v xml:space="preserve">General Medicine </v>
      </c>
      <c r="C209" s="393" t="str">
        <f t="shared" si="95"/>
        <v>General Medicine</v>
      </c>
      <c r="D209" s="89" t="s">
        <v>79</v>
      </c>
      <c r="E209" s="43"/>
      <c r="F209" s="38"/>
      <c r="G209" s="39"/>
      <c r="H209" s="39"/>
      <c r="I209" s="40"/>
      <c r="J209" s="39"/>
      <c r="K209" s="39"/>
      <c r="L209" s="39"/>
      <c r="M209" s="39"/>
      <c r="N209" s="38"/>
      <c r="O209" s="39"/>
      <c r="P209" s="39"/>
      <c r="Q209" s="40"/>
      <c r="R209" s="205"/>
      <c r="S209" s="38"/>
      <c r="T209" s="39"/>
      <c r="U209" s="105"/>
    </row>
    <row r="210" spans="1:21" x14ac:dyDescent="0.2">
      <c r="A210" s="11" t="str">
        <f t="shared" si="97"/>
        <v>Lothian</v>
      </c>
      <c r="B210" s="11" t="str">
        <f t="shared" si="98"/>
        <v xml:space="preserve">General Medicine </v>
      </c>
      <c r="C210" s="393" t="str">
        <f t="shared" si="95"/>
        <v>General Medicine</v>
      </c>
      <c r="D210" s="84" t="s">
        <v>79</v>
      </c>
      <c r="E210" s="21" t="s">
        <v>24</v>
      </c>
      <c r="F210" s="23"/>
      <c r="G210" s="24"/>
      <c r="H210" s="24"/>
      <c r="I210" s="25"/>
      <c r="J210" s="24"/>
      <c r="K210" s="24"/>
      <c r="L210" s="24"/>
      <c r="M210" s="24"/>
      <c r="N210" s="23"/>
      <c r="O210" s="24"/>
      <c r="P210" s="24"/>
      <c r="Q210" s="25"/>
      <c r="R210" s="205"/>
      <c r="S210" s="23"/>
      <c r="T210" s="24"/>
      <c r="U210" s="104"/>
    </row>
    <row r="211" spans="1:21" x14ac:dyDescent="0.2">
      <c r="A211" s="11" t="str">
        <f t="shared" si="97"/>
        <v>Lothian</v>
      </c>
      <c r="B211" s="11" t="str">
        <f t="shared" si="98"/>
        <v>General Medicine10</v>
      </c>
      <c r="C211" s="393" t="str">
        <f t="shared" si="95"/>
        <v>General Medicine</v>
      </c>
      <c r="D211" s="151">
        <v>10</v>
      </c>
      <c r="E211" s="152" t="s">
        <v>109</v>
      </c>
      <c r="F211" s="153">
        <f t="shared" ref="F211:Q211" si="100">F203-F206</f>
        <v>0</v>
      </c>
      <c r="G211" s="154">
        <f t="shared" si="100"/>
        <v>0</v>
      </c>
      <c r="H211" s="154">
        <f t="shared" si="100"/>
        <v>0</v>
      </c>
      <c r="I211" s="155">
        <f t="shared" si="100"/>
        <v>0</v>
      </c>
      <c r="J211" s="343">
        <f t="shared" si="100"/>
        <v>0</v>
      </c>
      <c r="K211" s="154">
        <f t="shared" si="100"/>
        <v>0</v>
      </c>
      <c r="L211" s="154">
        <f t="shared" si="100"/>
        <v>0</v>
      </c>
      <c r="M211" s="371">
        <f t="shared" si="100"/>
        <v>0</v>
      </c>
      <c r="N211" s="153">
        <f t="shared" si="100"/>
        <v>0</v>
      </c>
      <c r="O211" s="154">
        <f t="shared" si="100"/>
        <v>0</v>
      </c>
      <c r="P211" s="154">
        <f t="shared" si="100"/>
        <v>0</v>
      </c>
      <c r="Q211" s="155">
        <f t="shared" si="100"/>
        <v>0</v>
      </c>
      <c r="R211" s="203"/>
      <c r="S211" s="344">
        <f>S203-S206</f>
        <v>0</v>
      </c>
      <c r="T211" s="343">
        <f>T203-T206</f>
        <v>0</v>
      </c>
      <c r="U211" s="157">
        <f>U203-U206</f>
        <v>0</v>
      </c>
    </row>
    <row r="212" spans="1:21" x14ac:dyDescent="0.2">
      <c r="A212" s="11" t="str">
        <f t="shared" si="97"/>
        <v>Lothian</v>
      </c>
      <c r="B212" s="11" t="str">
        <f t="shared" si="98"/>
        <v>General Medicine11</v>
      </c>
      <c r="C212" s="393" t="str">
        <f t="shared" si="95"/>
        <v>General Medicine</v>
      </c>
      <c r="D212" s="151">
        <v>11</v>
      </c>
      <c r="E212" s="152" t="s">
        <v>110</v>
      </c>
      <c r="F212" s="159">
        <f t="shared" ref="F212:U212" si="101">F203-F208</f>
        <v>0</v>
      </c>
      <c r="G212" s="160">
        <f t="shared" si="101"/>
        <v>0</v>
      </c>
      <c r="H212" s="160">
        <f t="shared" si="101"/>
        <v>0</v>
      </c>
      <c r="I212" s="161">
        <f t="shared" si="101"/>
        <v>0</v>
      </c>
      <c r="J212" s="353">
        <f t="shared" si="101"/>
        <v>0</v>
      </c>
      <c r="K212" s="160">
        <f t="shared" si="101"/>
        <v>0</v>
      </c>
      <c r="L212" s="160">
        <f t="shared" si="101"/>
        <v>0</v>
      </c>
      <c r="M212" s="373">
        <f t="shared" si="101"/>
        <v>0</v>
      </c>
      <c r="N212" s="159">
        <f t="shared" si="101"/>
        <v>0</v>
      </c>
      <c r="O212" s="160">
        <f t="shared" si="101"/>
        <v>0</v>
      </c>
      <c r="P212" s="160">
        <f t="shared" si="101"/>
        <v>0</v>
      </c>
      <c r="Q212" s="161">
        <f t="shared" si="101"/>
        <v>0</v>
      </c>
      <c r="R212" s="203">
        <f t="shared" si="101"/>
        <v>0</v>
      </c>
      <c r="S212" s="153">
        <f t="shared" si="101"/>
        <v>0</v>
      </c>
      <c r="T212" s="160">
        <f t="shared" si="101"/>
        <v>0</v>
      </c>
      <c r="U212" s="162">
        <f t="shared" si="101"/>
        <v>0</v>
      </c>
    </row>
    <row r="213" spans="1:21" x14ac:dyDescent="0.2">
      <c r="A213" s="11" t="str">
        <f t="shared" si="97"/>
        <v>Lothian</v>
      </c>
      <c r="B213" s="11" t="str">
        <f t="shared" si="98"/>
        <v>General Medicine12</v>
      </c>
      <c r="C213" s="393" t="str">
        <f t="shared" si="95"/>
        <v>General Medicine</v>
      </c>
      <c r="D213" s="151">
        <v>12</v>
      </c>
      <c r="E213" s="158" t="s">
        <v>27</v>
      </c>
      <c r="F213" s="170">
        <f>F198+F212</f>
        <v>0</v>
      </c>
      <c r="G213" s="164">
        <f t="shared" ref="G213:Q213" si="102">F213+G212</f>
        <v>0</v>
      </c>
      <c r="H213" s="164">
        <f t="shared" si="102"/>
        <v>0</v>
      </c>
      <c r="I213" s="166">
        <f t="shared" si="102"/>
        <v>0</v>
      </c>
      <c r="J213" s="354">
        <f t="shared" si="102"/>
        <v>0</v>
      </c>
      <c r="K213" s="164">
        <f t="shared" si="102"/>
        <v>0</v>
      </c>
      <c r="L213" s="164">
        <f t="shared" si="102"/>
        <v>0</v>
      </c>
      <c r="M213" s="374">
        <f t="shared" si="102"/>
        <v>0</v>
      </c>
      <c r="N213" s="163">
        <f t="shared" si="102"/>
        <v>0</v>
      </c>
      <c r="O213" s="164">
        <f t="shared" si="102"/>
        <v>0</v>
      </c>
      <c r="P213" s="164">
        <f t="shared" si="102"/>
        <v>0</v>
      </c>
      <c r="Q213" s="166">
        <f t="shared" si="102"/>
        <v>0</v>
      </c>
      <c r="R213" s="203"/>
      <c r="S213" s="163">
        <f>I213</f>
        <v>0</v>
      </c>
      <c r="T213" s="164">
        <f>M213</f>
        <v>0</v>
      </c>
      <c r="U213" s="165">
        <f>Q213</f>
        <v>0</v>
      </c>
    </row>
    <row r="214" spans="1:21" x14ac:dyDescent="0.2">
      <c r="A214" s="11" t="str">
        <f t="shared" si="97"/>
        <v>Lothian</v>
      </c>
      <c r="B214" s="11" t="str">
        <f t="shared" si="98"/>
        <v>General Medicine13</v>
      </c>
      <c r="C214" s="393" t="str">
        <f t="shared" si="95"/>
        <v>General Medicine</v>
      </c>
      <c r="D214" s="151">
        <v>13</v>
      </c>
      <c r="E214" s="152" t="s">
        <v>25</v>
      </c>
      <c r="F214" s="163" t="e">
        <f t="shared" ref="F214:Q214" si="103">F213/(F208/13)</f>
        <v>#DIV/0!</v>
      </c>
      <c r="G214" s="164" t="e">
        <f t="shared" si="103"/>
        <v>#DIV/0!</v>
      </c>
      <c r="H214" s="164" t="e">
        <f t="shared" si="103"/>
        <v>#DIV/0!</v>
      </c>
      <c r="I214" s="166" t="e">
        <f t="shared" si="103"/>
        <v>#DIV/0!</v>
      </c>
      <c r="J214" s="354" t="e">
        <f t="shared" si="103"/>
        <v>#DIV/0!</v>
      </c>
      <c r="K214" s="164" t="e">
        <f t="shared" si="103"/>
        <v>#DIV/0!</v>
      </c>
      <c r="L214" s="164" t="e">
        <f t="shared" si="103"/>
        <v>#DIV/0!</v>
      </c>
      <c r="M214" s="374" t="e">
        <f t="shared" si="103"/>
        <v>#DIV/0!</v>
      </c>
      <c r="N214" s="163" t="e">
        <f t="shared" si="103"/>
        <v>#DIV/0!</v>
      </c>
      <c r="O214" s="164" t="e">
        <f t="shared" si="103"/>
        <v>#DIV/0!</v>
      </c>
      <c r="P214" s="164" t="e">
        <f t="shared" si="103"/>
        <v>#DIV/0!</v>
      </c>
      <c r="Q214" s="166" t="e">
        <f t="shared" si="103"/>
        <v>#DIV/0!</v>
      </c>
      <c r="R214" s="203"/>
      <c r="S214" s="163" t="e">
        <f>I214</f>
        <v>#DIV/0!</v>
      </c>
      <c r="T214" s="164" t="e">
        <f>M214</f>
        <v>#DIV/0!</v>
      </c>
      <c r="U214" s="165" t="e">
        <f>Q214</f>
        <v>#DIV/0!</v>
      </c>
    </row>
    <row r="215" spans="1:21" x14ac:dyDescent="0.2">
      <c r="A215" s="11" t="str">
        <f t="shared" si="97"/>
        <v>Lothian</v>
      </c>
      <c r="B215" s="11" t="str">
        <f t="shared" si="98"/>
        <v>General Medicine14</v>
      </c>
      <c r="C215" s="393" t="str">
        <f t="shared" si="95"/>
        <v>General Medicine</v>
      </c>
      <c r="D215" s="86">
        <v>14</v>
      </c>
      <c r="E215" s="45" t="s">
        <v>30</v>
      </c>
      <c r="F215" s="48"/>
      <c r="G215" s="46"/>
      <c r="H215" s="46"/>
      <c r="I215" s="47"/>
      <c r="J215" s="358"/>
      <c r="K215" s="46"/>
      <c r="L215" s="46"/>
      <c r="M215" s="378"/>
      <c r="N215" s="48"/>
      <c r="O215" s="46"/>
      <c r="P215" s="46"/>
      <c r="Q215" s="47"/>
      <c r="R215" s="205"/>
      <c r="S215" s="163">
        <f>I215</f>
        <v>0</v>
      </c>
      <c r="T215" s="164">
        <f>M215</f>
        <v>0</v>
      </c>
      <c r="U215" s="165">
        <f>Q215</f>
        <v>0</v>
      </c>
    </row>
    <row r="216" spans="1:21" x14ac:dyDescent="0.2">
      <c r="A216" s="11" t="str">
        <f t="shared" si="97"/>
        <v>Lothian</v>
      </c>
      <c r="B216" s="11" t="str">
        <f t="shared" si="98"/>
        <v>General Medicine15</v>
      </c>
      <c r="C216" s="393" t="str">
        <f t="shared" si="95"/>
        <v>General Medicine</v>
      </c>
      <c r="D216" s="151">
        <v>15</v>
      </c>
      <c r="E216" s="152" t="s">
        <v>187</v>
      </c>
      <c r="F216" s="364">
        <v>10.657861157367542</v>
      </c>
      <c r="G216" s="337">
        <v>9.4901038754886589</v>
      </c>
      <c r="H216" s="338">
        <v>8.8513468838692315</v>
      </c>
      <c r="I216" s="365">
        <v>8.2125898922498042</v>
      </c>
      <c r="J216" s="339">
        <v>7.5738329006303742</v>
      </c>
      <c r="K216" s="340">
        <v>6.9350759090109415</v>
      </c>
      <c r="L216" s="337">
        <v>4.5260495406176675</v>
      </c>
      <c r="M216" s="339">
        <v>2.1170231722243922</v>
      </c>
      <c r="N216" s="396" t="s">
        <v>15</v>
      </c>
      <c r="O216" s="397" t="s">
        <v>15</v>
      </c>
      <c r="P216" s="398" t="s">
        <v>15</v>
      </c>
      <c r="Q216" s="399" t="s">
        <v>15</v>
      </c>
      <c r="R216" s="205"/>
      <c r="S216" s="163">
        <f>I216</f>
        <v>8.2125898922498042</v>
      </c>
      <c r="T216" s="164">
        <f>M216</f>
        <v>2.1170231722243922</v>
      </c>
      <c r="U216" s="165" t="str">
        <f>Q216</f>
        <v>-</v>
      </c>
    </row>
    <row r="217" spans="1:21" x14ac:dyDescent="0.2">
      <c r="A217" s="11" t="str">
        <f t="shared" si="97"/>
        <v>Lothian</v>
      </c>
      <c r="B217" s="11" t="str">
        <f t="shared" si="98"/>
        <v>General Medicine16</v>
      </c>
      <c r="C217" s="393" t="str">
        <f t="shared" si="95"/>
        <v>General Medicine</v>
      </c>
      <c r="D217" s="85">
        <v>16</v>
      </c>
      <c r="E217" s="14" t="s">
        <v>31</v>
      </c>
      <c r="F217" s="367"/>
      <c r="G217" s="341"/>
      <c r="H217" s="341"/>
      <c r="I217" s="368"/>
      <c r="J217" s="359"/>
      <c r="K217" s="341"/>
      <c r="L217" s="341"/>
      <c r="M217" s="379"/>
      <c r="N217" s="367"/>
      <c r="O217" s="341"/>
      <c r="P217" s="341"/>
      <c r="Q217" s="368"/>
      <c r="R217" s="205"/>
      <c r="S217" s="159"/>
      <c r="T217" s="160"/>
      <c r="U217" s="162"/>
    </row>
    <row r="218" spans="1:21" x14ac:dyDescent="0.2">
      <c r="A218" s="11" t="str">
        <f t="shared" si="97"/>
        <v>Lothian</v>
      </c>
      <c r="B218" s="11" t="str">
        <f t="shared" si="98"/>
        <v xml:space="preserve">General Medicine </v>
      </c>
      <c r="C218" s="393" t="str">
        <f t="shared" si="95"/>
        <v>General Medicine</v>
      </c>
      <c r="D218" s="84" t="s">
        <v>79</v>
      </c>
      <c r="E218" s="21" t="s">
        <v>54</v>
      </c>
      <c r="F218" s="23"/>
      <c r="G218" s="24"/>
      <c r="H218" s="24"/>
      <c r="I218" s="25"/>
      <c r="J218" s="24"/>
      <c r="K218" s="24"/>
      <c r="L218" s="24"/>
      <c r="M218" s="24"/>
      <c r="N218" s="23"/>
      <c r="O218" s="24"/>
      <c r="P218" s="24"/>
      <c r="Q218" s="25"/>
      <c r="R218" s="200"/>
      <c r="S218" s="23"/>
      <c r="T218" s="24"/>
      <c r="U218" s="104"/>
    </row>
    <row r="219" spans="1:21" x14ac:dyDescent="0.2">
      <c r="A219" s="11" t="str">
        <f t="shared" si="97"/>
        <v>Lothian</v>
      </c>
      <c r="B219" s="11" t="str">
        <f t="shared" si="98"/>
        <v>General Medicine17</v>
      </c>
      <c r="C219" s="393" t="str">
        <f t="shared" si="95"/>
        <v>General Medicine</v>
      </c>
      <c r="D219" s="336">
        <v>17</v>
      </c>
      <c r="E219" s="44" t="s">
        <v>26</v>
      </c>
      <c r="F219" s="49">
        <v>0</v>
      </c>
      <c r="G219" s="50">
        <v>0</v>
      </c>
      <c r="H219" s="50">
        <v>0</v>
      </c>
      <c r="I219" s="51">
        <v>0</v>
      </c>
      <c r="J219" s="360">
        <v>0</v>
      </c>
      <c r="K219" s="50">
        <v>0</v>
      </c>
      <c r="L219" s="50">
        <v>0</v>
      </c>
      <c r="M219" s="380">
        <v>0</v>
      </c>
      <c r="N219" s="49">
        <v>0</v>
      </c>
      <c r="O219" s="50">
        <v>0</v>
      </c>
      <c r="P219" s="50">
        <v>0</v>
      </c>
      <c r="Q219" s="51">
        <v>0</v>
      </c>
      <c r="R219" s="200"/>
      <c r="S219" s="27"/>
      <c r="T219" s="28"/>
      <c r="U219" s="113"/>
    </row>
    <row r="220" spans="1:21" ht="13.5" thickBot="1" x14ac:dyDescent="0.25">
      <c r="A220" s="11" t="str">
        <f t="shared" si="97"/>
        <v>Lothian</v>
      </c>
      <c r="B220" s="11" t="str">
        <f t="shared" si="98"/>
        <v>General Medicine18</v>
      </c>
      <c r="C220" s="393" t="str">
        <f t="shared" si="95"/>
        <v>General Medicine</v>
      </c>
      <c r="D220" s="167">
        <v>18</v>
      </c>
      <c r="E220" s="168" t="s">
        <v>34</v>
      </c>
      <c r="F220" s="163">
        <f t="shared" ref="F220:Q220" si="104">F219*F208</f>
        <v>0</v>
      </c>
      <c r="G220" s="164">
        <f t="shared" si="104"/>
        <v>0</v>
      </c>
      <c r="H220" s="164">
        <f t="shared" si="104"/>
        <v>0</v>
      </c>
      <c r="I220" s="166">
        <f t="shared" si="104"/>
        <v>0</v>
      </c>
      <c r="J220" s="354">
        <f t="shared" si="104"/>
        <v>0</v>
      </c>
      <c r="K220" s="164">
        <f t="shared" si="104"/>
        <v>0</v>
      </c>
      <c r="L220" s="164">
        <f t="shared" si="104"/>
        <v>0</v>
      </c>
      <c r="M220" s="374">
        <f t="shared" si="104"/>
        <v>0</v>
      </c>
      <c r="N220" s="163">
        <f t="shared" si="104"/>
        <v>0</v>
      </c>
      <c r="O220" s="164">
        <f t="shared" si="104"/>
        <v>0</v>
      </c>
      <c r="P220" s="164">
        <f t="shared" si="104"/>
        <v>0</v>
      </c>
      <c r="Q220" s="166">
        <f t="shared" si="104"/>
        <v>0</v>
      </c>
      <c r="R220" s="202"/>
      <c r="S220" s="163">
        <f>SUM(F220:I220)</f>
        <v>0</v>
      </c>
      <c r="T220" s="164">
        <f>SUM(J220:M220)</f>
        <v>0</v>
      </c>
      <c r="U220" s="165">
        <f>SUM(N220:Q220)</f>
        <v>0</v>
      </c>
    </row>
    <row r="221" spans="1:21" ht="18.75" thickBot="1" x14ac:dyDescent="0.3">
      <c r="A221" s="11" t="str">
        <f t="shared" si="97"/>
        <v>Lothian</v>
      </c>
      <c r="B221" s="11" t="str">
        <f t="shared" si="98"/>
        <v>General Surgery (inc Vascular)General Surgery (inc Vascular)</v>
      </c>
      <c r="C221" s="392" t="str">
        <f>D221</f>
        <v>General Surgery (inc Vascular)</v>
      </c>
      <c r="D221" s="507" t="s">
        <v>63</v>
      </c>
      <c r="E221" s="80"/>
      <c r="F221" s="366"/>
      <c r="G221" s="81"/>
      <c r="H221" s="81"/>
      <c r="I221" s="363"/>
      <c r="J221" s="81"/>
      <c r="K221" s="81"/>
      <c r="L221" s="81"/>
      <c r="M221" s="81"/>
      <c r="N221" s="382"/>
      <c r="O221" s="69"/>
      <c r="P221" s="69"/>
      <c r="Q221" s="383"/>
      <c r="R221" s="69"/>
      <c r="S221" s="382"/>
      <c r="T221" s="69"/>
      <c r="U221" s="82"/>
    </row>
    <row r="222" spans="1:21" x14ac:dyDescent="0.2">
      <c r="A222" s="11" t="str">
        <f t="shared" si="97"/>
        <v>Lothian</v>
      </c>
      <c r="B222" s="11" t="str">
        <f t="shared" si="98"/>
        <v>General Surgery (inc Vascular)1</v>
      </c>
      <c r="C222" s="393" t="str">
        <f t="shared" ref="C222:C246" si="105">C221</f>
        <v>General Surgery (inc Vascular)</v>
      </c>
      <c r="D222" s="84">
        <v>1</v>
      </c>
      <c r="E222" s="21" t="s">
        <v>52</v>
      </c>
      <c r="F222" s="197">
        <f>F586+F612+F716</f>
        <v>898</v>
      </c>
      <c r="G222" s="20"/>
      <c r="H222" s="20"/>
      <c r="I222" s="117"/>
      <c r="J222" s="13"/>
      <c r="K222" s="13"/>
      <c r="L222" s="13"/>
      <c r="M222" s="13"/>
      <c r="N222" s="125"/>
      <c r="O222" s="13"/>
      <c r="P222" s="13"/>
      <c r="Q222" s="126"/>
      <c r="R222" s="200"/>
      <c r="S222" s="116"/>
      <c r="T222" s="20"/>
      <c r="U222" s="118"/>
    </row>
    <row r="223" spans="1:21" x14ac:dyDescent="0.2">
      <c r="A223" s="11" t="str">
        <f t="shared" si="97"/>
        <v>Lothian</v>
      </c>
      <c r="B223" s="11" t="str">
        <f t="shared" si="98"/>
        <v>General Surgery (inc Vascular)2</v>
      </c>
      <c r="C223" s="393" t="str">
        <f t="shared" si="105"/>
        <v>General Surgery (inc Vascular)</v>
      </c>
      <c r="D223" s="84">
        <v>2</v>
      </c>
      <c r="E223" s="21" t="s">
        <v>93</v>
      </c>
      <c r="F223" s="197">
        <f>F587+F613+F717</f>
        <v>167</v>
      </c>
      <c r="G223" s="20"/>
      <c r="H223" s="20"/>
      <c r="I223" s="117"/>
      <c r="J223" s="20"/>
      <c r="K223" s="20"/>
      <c r="L223" s="20"/>
      <c r="M223" s="20"/>
      <c r="N223" s="116"/>
      <c r="O223" s="20"/>
      <c r="P223" s="20"/>
      <c r="Q223" s="117"/>
      <c r="R223" s="200"/>
      <c r="S223" s="116"/>
      <c r="T223" s="20"/>
      <c r="U223" s="118"/>
    </row>
    <row r="224" spans="1:21" x14ac:dyDescent="0.2">
      <c r="A224" s="11" t="str">
        <f t="shared" si="97"/>
        <v>Lothian</v>
      </c>
      <c r="B224" s="11" t="str">
        <f t="shared" si="98"/>
        <v>General Surgery (inc Vascular)3</v>
      </c>
      <c r="C224" s="393" t="str">
        <f t="shared" si="105"/>
        <v>General Surgery (inc Vascular)</v>
      </c>
      <c r="D224" s="84">
        <v>3</v>
      </c>
      <c r="E224" s="21" t="s">
        <v>94</v>
      </c>
      <c r="F224" s="197">
        <f>F588+F614+F718</f>
        <v>3954</v>
      </c>
      <c r="G224" s="20"/>
      <c r="H224" s="20"/>
      <c r="I224" s="117"/>
      <c r="J224" s="20"/>
      <c r="K224" s="20"/>
      <c r="L224" s="20"/>
      <c r="M224" s="20"/>
      <c r="N224" s="116"/>
      <c r="O224" s="20"/>
      <c r="P224" s="20"/>
      <c r="Q224" s="117"/>
      <c r="R224" s="200"/>
      <c r="S224" s="116"/>
      <c r="T224" s="20"/>
      <c r="U224" s="118"/>
    </row>
    <row r="225" spans="1:21" x14ac:dyDescent="0.2">
      <c r="A225" s="11" t="str">
        <f t="shared" si="97"/>
        <v>Lothian</v>
      </c>
      <c r="B225" s="11" t="str">
        <f t="shared" si="98"/>
        <v xml:space="preserve">General Surgery (inc Vascular) </v>
      </c>
      <c r="C225" s="393" t="str">
        <f t="shared" si="105"/>
        <v>General Surgery (inc Vascular)</v>
      </c>
      <c r="D225" s="88" t="s">
        <v>79</v>
      </c>
      <c r="E225" s="34"/>
      <c r="F225" s="116"/>
      <c r="G225" s="20"/>
      <c r="H225" s="20"/>
      <c r="I225" s="117"/>
      <c r="J225" s="52"/>
      <c r="K225" s="52"/>
      <c r="L225" s="52"/>
      <c r="M225" s="52"/>
      <c r="N225" s="127"/>
      <c r="O225" s="52"/>
      <c r="P225" s="52"/>
      <c r="Q225" s="128"/>
      <c r="R225" s="200"/>
      <c r="S225" s="116"/>
      <c r="T225" s="20"/>
      <c r="U225" s="118"/>
    </row>
    <row r="226" spans="1:21" x14ac:dyDescent="0.2">
      <c r="A226" s="11" t="str">
        <f t="shared" si="97"/>
        <v>Lothian</v>
      </c>
      <c r="B226" s="11" t="str">
        <f t="shared" si="98"/>
        <v xml:space="preserve">General Surgery (inc Vascular) </v>
      </c>
      <c r="C226" s="393" t="str">
        <f t="shared" si="105"/>
        <v>General Surgery (inc Vascular)</v>
      </c>
      <c r="D226" s="84" t="s">
        <v>79</v>
      </c>
      <c r="E226" s="21" t="s">
        <v>33</v>
      </c>
      <c r="F226" s="23"/>
      <c r="G226" s="24"/>
      <c r="H226" s="24"/>
      <c r="I226" s="25"/>
      <c r="J226" s="24"/>
      <c r="K226" s="24"/>
      <c r="L226" s="24"/>
      <c r="M226" s="24"/>
      <c r="N226" s="23"/>
      <c r="O226" s="24"/>
      <c r="P226" s="24"/>
      <c r="Q226" s="25"/>
      <c r="R226" s="200"/>
      <c r="S226" s="23"/>
      <c r="T226" s="24"/>
      <c r="U226" s="104"/>
    </row>
    <row r="227" spans="1:21" x14ac:dyDescent="0.2">
      <c r="A227" s="11" t="str">
        <f t="shared" si="97"/>
        <v>Lothian</v>
      </c>
      <c r="B227" s="11" t="str">
        <f t="shared" si="98"/>
        <v>General Surgery (inc Vascular)4</v>
      </c>
      <c r="C227" s="393" t="str">
        <f t="shared" si="105"/>
        <v>General Surgery (inc Vascular)</v>
      </c>
      <c r="D227" s="86">
        <v>4</v>
      </c>
      <c r="E227" s="26" t="s">
        <v>14</v>
      </c>
      <c r="F227" s="27">
        <f t="shared" ref="F227:I228" si="106">F591+F617+F721</f>
        <v>4471.0199999999995</v>
      </c>
      <c r="G227" s="28">
        <f t="shared" si="106"/>
        <v>4561.8</v>
      </c>
      <c r="H227" s="28">
        <f t="shared" si="106"/>
        <v>4245.6000000000004</v>
      </c>
      <c r="I227" s="29">
        <f t="shared" si="106"/>
        <v>4185.42</v>
      </c>
      <c r="J227" s="356"/>
      <c r="K227" s="28"/>
      <c r="L227" s="28"/>
      <c r="M227" s="376"/>
      <c r="N227" s="27"/>
      <c r="O227" s="28"/>
      <c r="P227" s="28"/>
      <c r="Q227" s="29"/>
      <c r="R227" s="200"/>
      <c r="S227" s="179">
        <f>SUM(F227:I227)</f>
        <v>17463.84</v>
      </c>
      <c r="T227" s="180">
        <f>SUM(J227:M227)</f>
        <v>0</v>
      </c>
      <c r="U227" s="181">
        <f>SUM(N227:Q227)</f>
        <v>0</v>
      </c>
    </row>
    <row r="228" spans="1:21" x14ac:dyDescent="0.2">
      <c r="A228" s="11" t="str">
        <f t="shared" si="97"/>
        <v>Lothian</v>
      </c>
      <c r="B228" s="11" t="str">
        <f t="shared" si="98"/>
        <v>General Surgery (inc Vascular)5</v>
      </c>
      <c r="C228" s="393" t="str">
        <f t="shared" si="105"/>
        <v>General Surgery (inc Vascular)</v>
      </c>
      <c r="D228" s="87">
        <v>5</v>
      </c>
      <c r="E228" s="30" t="s">
        <v>13</v>
      </c>
      <c r="F228" s="31">
        <f t="shared" si="106"/>
        <v>1060.8</v>
      </c>
      <c r="G228" s="32">
        <f t="shared" si="106"/>
        <v>1114.5</v>
      </c>
      <c r="H228" s="32">
        <f t="shared" si="106"/>
        <v>1179.6000000000001</v>
      </c>
      <c r="I228" s="33">
        <f t="shared" si="106"/>
        <v>1188</v>
      </c>
      <c r="J228" s="357"/>
      <c r="K228" s="32"/>
      <c r="L228" s="32"/>
      <c r="M228" s="377"/>
      <c r="N228" s="31"/>
      <c r="O228" s="32"/>
      <c r="P228" s="32"/>
      <c r="Q228" s="33"/>
      <c r="R228" s="200"/>
      <c r="S228" s="163">
        <f>SUM(F228:I228)</f>
        <v>4542.9000000000005</v>
      </c>
      <c r="T228" s="164">
        <f>SUM(J228:M228)</f>
        <v>0</v>
      </c>
      <c r="U228" s="165">
        <f>SUM(N228:Q228)</f>
        <v>0</v>
      </c>
    </row>
    <row r="229" spans="1:21" x14ac:dyDescent="0.2">
      <c r="A229" s="11" t="str">
        <f t="shared" si="97"/>
        <v>Lothian</v>
      </c>
      <c r="B229" s="11" t="str">
        <f t="shared" si="98"/>
        <v>General Surgery (inc Vascular)6</v>
      </c>
      <c r="C229" s="393" t="str">
        <f t="shared" si="105"/>
        <v>General Surgery (inc Vascular)</v>
      </c>
      <c r="D229" s="84">
        <v>6</v>
      </c>
      <c r="E229" s="21" t="s">
        <v>16</v>
      </c>
      <c r="F229" s="62">
        <f t="shared" ref="F229:Q229" si="107">F227-F228</f>
        <v>3410.2199999999993</v>
      </c>
      <c r="G229" s="63">
        <f t="shared" si="107"/>
        <v>3447.3</v>
      </c>
      <c r="H229" s="63">
        <f t="shared" si="107"/>
        <v>3066</v>
      </c>
      <c r="I229" s="64">
        <f t="shared" si="107"/>
        <v>2997.42</v>
      </c>
      <c r="J229" s="352">
        <f t="shared" si="107"/>
        <v>0</v>
      </c>
      <c r="K229" s="63">
        <f t="shared" si="107"/>
        <v>0</v>
      </c>
      <c r="L229" s="63">
        <f t="shared" si="107"/>
        <v>0</v>
      </c>
      <c r="M229" s="372">
        <f t="shared" si="107"/>
        <v>0</v>
      </c>
      <c r="N229" s="62">
        <f t="shared" si="107"/>
        <v>0</v>
      </c>
      <c r="O229" s="63">
        <f t="shared" si="107"/>
        <v>0</v>
      </c>
      <c r="P229" s="63">
        <f t="shared" si="107"/>
        <v>0</v>
      </c>
      <c r="Q229" s="64">
        <f t="shared" si="107"/>
        <v>0</v>
      </c>
      <c r="R229" s="202"/>
      <c r="S229" s="386">
        <f>S227-S228</f>
        <v>12920.939999999999</v>
      </c>
      <c r="T229" s="342">
        <f>T227-T228</f>
        <v>0</v>
      </c>
      <c r="U229" s="387">
        <f>U227-U228</f>
        <v>0</v>
      </c>
    </row>
    <row r="230" spans="1:21" x14ac:dyDescent="0.2">
      <c r="A230" s="11" t="str">
        <f t="shared" si="97"/>
        <v>Lothian</v>
      </c>
      <c r="B230" s="11" t="str">
        <f t="shared" si="98"/>
        <v xml:space="preserve">General Surgery (inc Vascular) </v>
      </c>
      <c r="C230" s="393" t="str">
        <f t="shared" si="105"/>
        <v>General Surgery (inc Vascular)</v>
      </c>
      <c r="D230" s="88" t="s">
        <v>79</v>
      </c>
      <c r="E230" s="34"/>
      <c r="F230" s="35"/>
      <c r="G230" s="36"/>
      <c r="H230" s="36"/>
      <c r="I230" s="37"/>
      <c r="J230" s="39"/>
      <c r="K230" s="39"/>
      <c r="L230" s="39"/>
      <c r="M230" s="39"/>
      <c r="N230" s="38"/>
      <c r="O230" s="39"/>
      <c r="P230" s="39"/>
      <c r="Q230" s="40"/>
      <c r="R230" s="200"/>
      <c r="S230" s="38"/>
      <c r="T230" s="39"/>
      <c r="U230" s="105"/>
    </row>
    <row r="231" spans="1:21" x14ac:dyDescent="0.2">
      <c r="A231" s="11" t="str">
        <f t="shared" si="97"/>
        <v>Lothian</v>
      </c>
      <c r="B231" s="11" t="str">
        <f t="shared" si="98"/>
        <v xml:space="preserve">General Surgery (inc Vascular) </v>
      </c>
      <c r="C231" s="393" t="str">
        <f t="shared" si="105"/>
        <v>General Surgery (inc Vascular)</v>
      </c>
      <c r="D231" s="84" t="s">
        <v>79</v>
      </c>
      <c r="E231" s="21" t="s">
        <v>29</v>
      </c>
      <c r="F231" s="23"/>
      <c r="G231" s="24"/>
      <c r="H231" s="24"/>
      <c r="I231" s="25"/>
      <c r="J231" s="24"/>
      <c r="K231" s="24"/>
      <c r="L231" s="24"/>
      <c r="M231" s="24"/>
      <c r="N231" s="23"/>
      <c r="O231" s="24"/>
      <c r="P231" s="24"/>
      <c r="Q231" s="25"/>
      <c r="R231" s="200"/>
      <c r="S231" s="23"/>
      <c r="T231" s="24"/>
      <c r="U231" s="104"/>
    </row>
    <row r="232" spans="1:21" x14ac:dyDescent="0.2">
      <c r="A232" s="11" t="str">
        <f t="shared" si="97"/>
        <v>Lothian</v>
      </c>
      <c r="B232" s="11" t="str">
        <f t="shared" si="98"/>
        <v>General Surgery (inc Vascular)7</v>
      </c>
      <c r="C232" s="393" t="str">
        <f t="shared" si="105"/>
        <v>General Surgery (inc Vascular)</v>
      </c>
      <c r="D232" s="86">
        <v>7</v>
      </c>
      <c r="E232" s="26" t="s">
        <v>46</v>
      </c>
      <c r="F232" s="27">
        <f t="shared" ref="F232:I233" si="108">F596+F622+F726</f>
        <v>2483.91</v>
      </c>
      <c r="G232" s="28">
        <f t="shared" si="108"/>
        <v>2483.91</v>
      </c>
      <c r="H232" s="28">
        <f t="shared" si="108"/>
        <v>2462.5299999999997</v>
      </c>
      <c r="I232" s="29">
        <f t="shared" si="108"/>
        <v>2582.1299999999997</v>
      </c>
      <c r="J232" s="356"/>
      <c r="K232" s="28"/>
      <c r="L232" s="28"/>
      <c r="M232" s="376"/>
      <c r="N232" s="27"/>
      <c r="O232" s="28"/>
      <c r="P232" s="28"/>
      <c r="Q232" s="29"/>
      <c r="R232" s="205"/>
      <c r="S232" s="153">
        <f>SUM(F232:I232)</f>
        <v>10012.48</v>
      </c>
      <c r="T232" s="154">
        <f>SUM(J232:M232)</f>
        <v>0</v>
      </c>
      <c r="U232" s="157">
        <f>SUM(N232:Q232)</f>
        <v>0</v>
      </c>
    </row>
    <row r="233" spans="1:21" x14ac:dyDescent="0.2">
      <c r="A233" s="11" t="str">
        <f t="shared" si="97"/>
        <v>Lothian</v>
      </c>
      <c r="B233" s="11" t="str">
        <f t="shared" si="98"/>
        <v>General Surgery (inc Vascular)8</v>
      </c>
      <c r="C233" s="393" t="str">
        <f t="shared" si="105"/>
        <v>General Surgery (inc Vascular)</v>
      </c>
      <c r="D233" s="86">
        <v>8</v>
      </c>
      <c r="E233" s="30" t="s">
        <v>53</v>
      </c>
      <c r="F233" s="31">
        <f t="shared" si="108"/>
        <v>518</v>
      </c>
      <c r="G233" s="32">
        <f t="shared" si="108"/>
        <v>565</v>
      </c>
      <c r="H233" s="32">
        <f t="shared" si="108"/>
        <v>735</v>
      </c>
      <c r="I233" s="33">
        <f t="shared" si="108"/>
        <v>735</v>
      </c>
      <c r="J233" s="357"/>
      <c r="K233" s="32"/>
      <c r="L233" s="32"/>
      <c r="M233" s="377"/>
      <c r="N233" s="31"/>
      <c r="O233" s="32"/>
      <c r="P233" s="32"/>
      <c r="Q233" s="33"/>
      <c r="R233" s="205"/>
      <c r="S233" s="159">
        <f>SUM(F233:I233)</f>
        <v>2553</v>
      </c>
      <c r="T233" s="160">
        <f>SUM(J233:M233)</f>
        <v>0</v>
      </c>
      <c r="U233" s="162">
        <f>SUM(N233:Q233)</f>
        <v>0</v>
      </c>
    </row>
    <row r="234" spans="1:21" x14ac:dyDescent="0.2">
      <c r="A234" s="11" t="str">
        <f t="shared" si="97"/>
        <v>Lothian</v>
      </c>
      <c r="B234" s="11" t="str">
        <f t="shared" si="98"/>
        <v>General Surgery (inc Vascular)9</v>
      </c>
      <c r="C234" s="393" t="str">
        <f t="shared" si="105"/>
        <v>General Surgery (inc Vascular)</v>
      </c>
      <c r="D234" s="84">
        <v>9</v>
      </c>
      <c r="E234" s="21" t="s">
        <v>32</v>
      </c>
      <c r="F234" s="62">
        <f t="shared" ref="F234:Q234" si="109">SUM(F232:F233)</f>
        <v>3001.91</v>
      </c>
      <c r="G234" s="63">
        <f t="shared" si="109"/>
        <v>3048.91</v>
      </c>
      <c r="H234" s="63">
        <f t="shared" si="109"/>
        <v>3197.5299999999997</v>
      </c>
      <c r="I234" s="64">
        <f t="shared" si="109"/>
        <v>3317.1299999999997</v>
      </c>
      <c r="J234" s="352">
        <f t="shared" si="109"/>
        <v>0</v>
      </c>
      <c r="K234" s="63">
        <f t="shared" si="109"/>
        <v>0</v>
      </c>
      <c r="L234" s="63">
        <f t="shared" si="109"/>
        <v>0</v>
      </c>
      <c r="M234" s="372">
        <f t="shared" si="109"/>
        <v>0</v>
      </c>
      <c r="N234" s="62">
        <f t="shared" si="109"/>
        <v>0</v>
      </c>
      <c r="O234" s="63">
        <f t="shared" si="109"/>
        <v>0</v>
      </c>
      <c r="P234" s="63">
        <f t="shared" si="109"/>
        <v>0</v>
      </c>
      <c r="Q234" s="64">
        <f t="shared" si="109"/>
        <v>0</v>
      </c>
      <c r="R234" s="202"/>
      <c r="S234" s="62">
        <f>SUM(F234:I234)</f>
        <v>12565.479999999998</v>
      </c>
      <c r="T234" s="63">
        <f>SUM(J234:M234)</f>
        <v>0</v>
      </c>
      <c r="U234" s="100">
        <f>SUM(N234:Q234)</f>
        <v>0</v>
      </c>
    </row>
    <row r="235" spans="1:21" x14ac:dyDescent="0.2">
      <c r="A235" s="11" t="str">
        <f t="shared" si="97"/>
        <v>Lothian</v>
      </c>
      <c r="B235" s="11" t="str">
        <f t="shared" si="98"/>
        <v xml:space="preserve">General Surgery (inc Vascular) </v>
      </c>
      <c r="C235" s="393" t="str">
        <f t="shared" si="105"/>
        <v>General Surgery (inc Vascular)</v>
      </c>
      <c r="D235" s="89" t="s">
        <v>79</v>
      </c>
      <c r="E235" s="43"/>
      <c r="F235" s="38"/>
      <c r="G235" s="39"/>
      <c r="H235" s="39"/>
      <c r="I235" s="40"/>
      <c r="J235" s="39"/>
      <c r="K235" s="39"/>
      <c r="L235" s="39"/>
      <c r="M235" s="39"/>
      <c r="N235" s="38"/>
      <c r="O235" s="39"/>
      <c r="P235" s="39"/>
      <c r="Q235" s="40"/>
      <c r="R235" s="205"/>
      <c r="S235" s="38"/>
      <c r="T235" s="39"/>
      <c r="U235" s="105"/>
    </row>
    <row r="236" spans="1:21" x14ac:dyDescent="0.2">
      <c r="A236" s="11" t="str">
        <f t="shared" si="97"/>
        <v>Lothian</v>
      </c>
      <c r="B236" s="11" t="str">
        <f t="shared" si="98"/>
        <v xml:space="preserve">General Surgery (inc Vascular) </v>
      </c>
      <c r="C236" s="393" t="str">
        <f t="shared" si="105"/>
        <v>General Surgery (inc Vascular)</v>
      </c>
      <c r="D236" s="84" t="s">
        <v>79</v>
      </c>
      <c r="E236" s="21" t="s">
        <v>24</v>
      </c>
      <c r="F236" s="23"/>
      <c r="G236" s="24"/>
      <c r="H236" s="24"/>
      <c r="I236" s="25"/>
      <c r="J236" s="24"/>
      <c r="K236" s="24"/>
      <c r="L236" s="24"/>
      <c r="M236" s="24"/>
      <c r="N236" s="23"/>
      <c r="O236" s="24"/>
      <c r="P236" s="24"/>
      <c r="Q236" s="25"/>
      <c r="R236" s="205"/>
      <c r="S236" s="23"/>
      <c r="T236" s="24"/>
      <c r="U236" s="104"/>
    </row>
    <row r="237" spans="1:21" x14ac:dyDescent="0.2">
      <c r="A237" s="11" t="str">
        <f t="shared" si="97"/>
        <v>Lothian</v>
      </c>
      <c r="B237" s="11" t="str">
        <f t="shared" si="98"/>
        <v>General Surgery (inc Vascular)10</v>
      </c>
      <c r="C237" s="393" t="str">
        <f t="shared" si="105"/>
        <v>General Surgery (inc Vascular)</v>
      </c>
      <c r="D237" s="151">
        <v>10</v>
      </c>
      <c r="E237" s="152" t="s">
        <v>109</v>
      </c>
      <c r="F237" s="153">
        <f t="shared" ref="F237:Q237" si="110">F229-F232</f>
        <v>926.30999999999949</v>
      </c>
      <c r="G237" s="154">
        <f t="shared" si="110"/>
        <v>963.39000000000033</v>
      </c>
      <c r="H237" s="154">
        <f t="shared" si="110"/>
        <v>603.47000000000025</v>
      </c>
      <c r="I237" s="155">
        <f t="shared" si="110"/>
        <v>415.29000000000042</v>
      </c>
      <c r="J237" s="343">
        <f t="shared" si="110"/>
        <v>0</v>
      </c>
      <c r="K237" s="154">
        <f t="shared" si="110"/>
        <v>0</v>
      </c>
      <c r="L237" s="154">
        <f t="shared" si="110"/>
        <v>0</v>
      </c>
      <c r="M237" s="371">
        <f t="shared" si="110"/>
        <v>0</v>
      </c>
      <c r="N237" s="153">
        <f t="shared" si="110"/>
        <v>0</v>
      </c>
      <c r="O237" s="154">
        <f t="shared" si="110"/>
        <v>0</v>
      </c>
      <c r="P237" s="154">
        <f t="shared" si="110"/>
        <v>0</v>
      </c>
      <c r="Q237" s="155">
        <f t="shared" si="110"/>
        <v>0</v>
      </c>
      <c r="R237" s="203"/>
      <c r="S237" s="344">
        <f>S229-S232</f>
        <v>2908.4599999999991</v>
      </c>
      <c r="T237" s="343">
        <f>T229-T232</f>
        <v>0</v>
      </c>
      <c r="U237" s="157">
        <f>U229-U232</f>
        <v>0</v>
      </c>
    </row>
    <row r="238" spans="1:21" x14ac:dyDescent="0.2">
      <c r="A238" s="11" t="str">
        <f t="shared" si="97"/>
        <v>Lothian</v>
      </c>
      <c r="B238" s="11" t="str">
        <f t="shared" si="98"/>
        <v>General Surgery (inc Vascular)11</v>
      </c>
      <c r="C238" s="393" t="str">
        <f t="shared" si="105"/>
        <v>General Surgery (inc Vascular)</v>
      </c>
      <c r="D238" s="151">
        <v>11</v>
      </c>
      <c r="E238" s="152" t="s">
        <v>110</v>
      </c>
      <c r="F238" s="159">
        <f t="shared" ref="F238:U238" si="111">F229-F234</f>
        <v>408.30999999999949</v>
      </c>
      <c r="G238" s="160">
        <f t="shared" si="111"/>
        <v>398.39000000000033</v>
      </c>
      <c r="H238" s="160">
        <f t="shared" si="111"/>
        <v>-131.52999999999975</v>
      </c>
      <c r="I238" s="161">
        <f t="shared" si="111"/>
        <v>-319.70999999999958</v>
      </c>
      <c r="J238" s="353">
        <f t="shared" si="111"/>
        <v>0</v>
      </c>
      <c r="K238" s="160">
        <f t="shared" si="111"/>
        <v>0</v>
      </c>
      <c r="L238" s="160">
        <f t="shared" si="111"/>
        <v>0</v>
      </c>
      <c r="M238" s="373">
        <f t="shared" si="111"/>
        <v>0</v>
      </c>
      <c r="N238" s="159">
        <f t="shared" si="111"/>
        <v>0</v>
      </c>
      <c r="O238" s="160">
        <f t="shared" si="111"/>
        <v>0</v>
      </c>
      <c r="P238" s="160">
        <f t="shared" si="111"/>
        <v>0</v>
      </c>
      <c r="Q238" s="161">
        <f t="shared" si="111"/>
        <v>0</v>
      </c>
      <c r="R238" s="203">
        <f t="shared" si="111"/>
        <v>0</v>
      </c>
      <c r="S238" s="153">
        <f t="shared" si="111"/>
        <v>355.46000000000095</v>
      </c>
      <c r="T238" s="160">
        <f t="shared" si="111"/>
        <v>0</v>
      </c>
      <c r="U238" s="162">
        <f t="shared" si="111"/>
        <v>0</v>
      </c>
    </row>
    <row r="239" spans="1:21" x14ac:dyDescent="0.2">
      <c r="A239" s="11" t="str">
        <f t="shared" si="97"/>
        <v>Lothian</v>
      </c>
      <c r="B239" s="11" t="str">
        <f t="shared" si="98"/>
        <v>General Surgery (inc Vascular)12</v>
      </c>
      <c r="C239" s="393" t="str">
        <f t="shared" si="105"/>
        <v>General Surgery (inc Vascular)</v>
      </c>
      <c r="D239" s="151">
        <v>12</v>
      </c>
      <c r="E239" s="158" t="s">
        <v>27</v>
      </c>
      <c r="F239" s="170">
        <f>F224+F238</f>
        <v>4362.3099999999995</v>
      </c>
      <c r="G239" s="164">
        <f t="shared" ref="G239:Q239" si="112">F239+G238</f>
        <v>4760.7</v>
      </c>
      <c r="H239" s="164">
        <f t="shared" si="112"/>
        <v>4629.17</v>
      </c>
      <c r="I239" s="166">
        <f t="shared" si="112"/>
        <v>4309.4600000000009</v>
      </c>
      <c r="J239" s="354">
        <f t="shared" si="112"/>
        <v>4309.4600000000009</v>
      </c>
      <c r="K239" s="164">
        <f t="shared" si="112"/>
        <v>4309.4600000000009</v>
      </c>
      <c r="L239" s="164">
        <f t="shared" si="112"/>
        <v>4309.4600000000009</v>
      </c>
      <c r="M239" s="374">
        <f t="shared" si="112"/>
        <v>4309.4600000000009</v>
      </c>
      <c r="N239" s="163">
        <f t="shared" si="112"/>
        <v>4309.4600000000009</v>
      </c>
      <c r="O239" s="164">
        <f t="shared" si="112"/>
        <v>4309.4600000000009</v>
      </c>
      <c r="P239" s="164">
        <f t="shared" si="112"/>
        <v>4309.4600000000009</v>
      </c>
      <c r="Q239" s="166">
        <f t="shared" si="112"/>
        <v>4309.4600000000009</v>
      </c>
      <c r="R239" s="203"/>
      <c r="S239" s="163">
        <f>I239</f>
        <v>4309.4600000000009</v>
      </c>
      <c r="T239" s="164">
        <f>M239</f>
        <v>4309.4600000000009</v>
      </c>
      <c r="U239" s="165">
        <f>Q239</f>
        <v>4309.4600000000009</v>
      </c>
    </row>
    <row r="240" spans="1:21" x14ac:dyDescent="0.2">
      <c r="A240" s="11" t="str">
        <f t="shared" si="97"/>
        <v>Lothian</v>
      </c>
      <c r="B240" s="11" t="str">
        <f t="shared" si="98"/>
        <v>General Surgery (inc Vascular)13</v>
      </c>
      <c r="C240" s="393" t="str">
        <f t="shared" si="105"/>
        <v>General Surgery (inc Vascular)</v>
      </c>
      <c r="D240" s="151">
        <v>13</v>
      </c>
      <c r="E240" s="152" t="s">
        <v>25</v>
      </c>
      <c r="F240" s="163">
        <f t="shared" ref="F240:Q240" si="113">F239/(F234/13)</f>
        <v>18.891315862234375</v>
      </c>
      <c r="G240" s="164">
        <f t="shared" si="113"/>
        <v>20.298762508568636</v>
      </c>
      <c r="H240" s="164">
        <f t="shared" si="113"/>
        <v>18.820530221764926</v>
      </c>
      <c r="I240" s="166">
        <f t="shared" si="113"/>
        <v>16.888991387132858</v>
      </c>
      <c r="J240" s="354" t="e">
        <f t="shared" si="113"/>
        <v>#DIV/0!</v>
      </c>
      <c r="K240" s="164" t="e">
        <f t="shared" si="113"/>
        <v>#DIV/0!</v>
      </c>
      <c r="L240" s="164" t="e">
        <f t="shared" si="113"/>
        <v>#DIV/0!</v>
      </c>
      <c r="M240" s="374" t="e">
        <f t="shared" si="113"/>
        <v>#DIV/0!</v>
      </c>
      <c r="N240" s="163" t="e">
        <f t="shared" si="113"/>
        <v>#DIV/0!</v>
      </c>
      <c r="O240" s="164" t="e">
        <f t="shared" si="113"/>
        <v>#DIV/0!</v>
      </c>
      <c r="P240" s="164" t="e">
        <f t="shared" si="113"/>
        <v>#DIV/0!</v>
      </c>
      <c r="Q240" s="166" t="e">
        <f t="shared" si="113"/>
        <v>#DIV/0!</v>
      </c>
      <c r="R240" s="203"/>
      <c r="S240" s="163">
        <f>I240</f>
        <v>16.888991387132858</v>
      </c>
      <c r="T240" s="164" t="e">
        <f>M240</f>
        <v>#DIV/0!</v>
      </c>
      <c r="U240" s="165" t="e">
        <f>Q240</f>
        <v>#DIV/0!</v>
      </c>
    </row>
    <row r="241" spans="1:21" x14ac:dyDescent="0.2">
      <c r="A241" s="11" t="str">
        <f t="shared" si="97"/>
        <v>Lothian</v>
      </c>
      <c r="B241" s="11" t="str">
        <f t="shared" si="98"/>
        <v>General Surgery (inc Vascular)14</v>
      </c>
      <c r="C241" s="393" t="str">
        <f t="shared" si="105"/>
        <v>General Surgery (inc Vascular)</v>
      </c>
      <c r="D241" s="86">
        <v>14</v>
      </c>
      <c r="E241" s="45" t="s">
        <v>30</v>
      </c>
      <c r="F241" s="27">
        <f>F605+F631+F735</f>
        <v>1306.31</v>
      </c>
      <c r="G241" s="28">
        <f>G605+G631+G735</f>
        <v>1704.7000000000003</v>
      </c>
      <c r="H241" s="28">
        <f>H605+H631+H735</f>
        <v>1573.17</v>
      </c>
      <c r="I241" s="29">
        <f>I605+I631+I735</f>
        <v>1372.6600000000003</v>
      </c>
      <c r="J241" s="358"/>
      <c r="K241" s="46"/>
      <c r="L241" s="46"/>
      <c r="M241" s="378"/>
      <c r="N241" s="48"/>
      <c r="O241" s="46"/>
      <c r="P241" s="46"/>
      <c r="Q241" s="47"/>
      <c r="R241" s="205"/>
      <c r="S241" s="163">
        <f>I241</f>
        <v>1372.6600000000003</v>
      </c>
      <c r="T241" s="164">
        <f>M241</f>
        <v>0</v>
      </c>
      <c r="U241" s="165">
        <f>Q241</f>
        <v>0</v>
      </c>
    </row>
    <row r="242" spans="1:21" x14ac:dyDescent="0.2">
      <c r="A242" s="11" t="str">
        <f t="shared" si="97"/>
        <v>Lothian</v>
      </c>
      <c r="B242" s="11" t="str">
        <f t="shared" si="98"/>
        <v>General Surgery (inc Vascular)15</v>
      </c>
      <c r="C242" s="393" t="str">
        <f t="shared" si="105"/>
        <v>General Surgery (inc Vascular)</v>
      </c>
      <c r="D242" s="151">
        <v>15</v>
      </c>
      <c r="E242" s="152" t="s">
        <v>187</v>
      </c>
      <c r="F242" s="364">
        <v>1363.4449523460896</v>
      </c>
      <c r="G242" s="337">
        <v>1214.0554315000134</v>
      </c>
      <c r="H242" s="338">
        <v>1132.3401620721277</v>
      </c>
      <c r="I242" s="365">
        <v>1050.624892644242</v>
      </c>
      <c r="J242" s="339">
        <v>968.90962321635629</v>
      </c>
      <c r="K242" s="340">
        <v>887.19435378847129</v>
      </c>
      <c r="L242" s="337">
        <v>579.01105194616002</v>
      </c>
      <c r="M242" s="339">
        <v>270.82775010384904</v>
      </c>
      <c r="N242" s="396" t="s">
        <v>15</v>
      </c>
      <c r="O242" s="397" t="s">
        <v>15</v>
      </c>
      <c r="P242" s="398" t="s">
        <v>15</v>
      </c>
      <c r="Q242" s="399" t="s">
        <v>15</v>
      </c>
      <c r="R242" s="205"/>
      <c r="S242" s="163">
        <f>I242</f>
        <v>1050.624892644242</v>
      </c>
      <c r="T242" s="164">
        <f>M242</f>
        <v>270.82775010384904</v>
      </c>
      <c r="U242" s="165" t="str">
        <f>Q242</f>
        <v>-</v>
      </c>
    </row>
    <row r="243" spans="1:21" x14ac:dyDescent="0.2">
      <c r="A243" s="11" t="str">
        <f t="shared" si="97"/>
        <v>Lothian</v>
      </c>
      <c r="B243" s="11" t="str">
        <f t="shared" si="98"/>
        <v>General Surgery (inc Vascular)16</v>
      </c>
      <c r="C243" s="393" t="str">
        <f t="shared" si="105"/>
        <v>General Surgery (inc Vascular)</v>
      </c>
      <c r="D243" s="85">
        <v>16</v>
      </c>
      <c r="E243" s="14" t="s">
        <v>31</v>
      </c>
      <c r="F243" s="27">
        <f>F607+F633+F737</f>
        <v>575.41</v>
      </c>
      <c r="G243" s="28">
        <f>G607+G633+G737</f>
        <v>973.70000000000027</v>
      </c>
      <c r="H243" s="28">
        <f>H607+H633+H737</f>
        <v>842.17000000000007</v>
      </c>
      <c r="I243" s="29">
        <f>I607+I633+I737</f>
        <v>778.28000000000065</v>
      </c>
      <c r="J243" s="359"/>
      <c r="K243" s="341"/>
      <c r="L243" s="341"/>
      <c r="M243" s="379"/>
      <c r="N243" s="367"/>
      <c r="O243" s="341"/>
      <c r="P243" s="341"/>
      <c r="Q243" s="368"/>
      <c r="R243" s="205"/>
      <c r="S243" s="159"/>
      <c r="T243" s="160"/>
      <c r="U243" s="162"/>
    </row>
    <row r="244" spans="1:21" x14ac:dyDescent="0.2">
      <c r="A244" s="11" t="str">
        <f t="shared" si="97"/>
        <v>Lothian</v>
      </c>
      <c r="B244" s="11" t="str">
        <f t="shared" si="98"/>
        <v xml:space="preserve">General Surgery (inc Vascular) </v>
      </c>
      <c r="C244" s="393" t="str">
        <f t="shared" si="105"/>
        <v>General Surgery (inc Vascular)</v>
      </c>
      <c r="D244" s="84" t="s">
        <v>79</v>
      </c>
      <c r="E244" s="21" t="s">
        <v>54</v>
      </c>
      <c r="F244" s="23"/>
      <c r="G244" s="24"/>
      <c r="H244" s="24"/>
      <c r="I244" s="25"/>
      <c r="J244" s="24"/>
      <c r="K244" s="24"/>
      <c r="L244" s="24"/>
      <c r="M244" s="24"/>
      <c r="N244" s="23"/>
      <c r="O244" s="24"/>
      <c r="P244" s="24"/>
      <c r="Q244" s="25"/>
      <c r="R244" s="200"/>
      <c r="S244" s="23"/>
      <c r="T244" s="24"/>
      <c r="U244" s="104"/>
    </row>
    <row r="245" spans="1:21" x14ac:dyDescent="0.2">
      <c r="A245" s="11" t="str">
        <f t="shared" si="97"/>
        <v>Lothian</v>
      </c>
      <c r="B245" s="11" t="str">
        <f t="shared" si="98"/>
        <v>General Surgery (inc Vascular)17</v>
      </c>
      <c r="C245" s="393" t="str">
        <f t="shared" si="105"/>
        <v>General Surgery (inc Vascular)</v>
      </c>
      <c r="D245" s="336">
        <v>17</v>
      </c>
      <c r="E245" s="44" t="s">
        <v>26</v>
      </c>
      <c r="F245" s="49">
        <v>0</v>
      </c>
      <c r="G245" s="50">
        <v>0</v>
      </c>
      <c r="H245" s="50">
        <v>0</v>
      </c>
      <c r="I245" s="51">
        <v>0</v>
      </c>
      <c r="J245" s="360">
        <v>0</v>
      </c>
      <c r="K245" s="50">
        <v>0</v>
      </c>
      <c r="L245" s="50">
        <v>0</v>
      </c>
      <c r="M245" s="380">
        <v>0</v>
      </c>
      <c r="N245" s="49">
        <v>0</v>
      </c>
      <c r="O245" s="50">
        <v>0</v>
      </c>
      <c r="P245" s="50">
        <v>0</v>
      </c>
      <c r="Q245" s="51">
        <v>0</v>
      </c>
      <c r="R245" s="200"/>
      <c r="S245" s="27"/>
      <c r="T245" s="28"/>
      <c r="U245" s="113"/>
    </row>
    <row r="246" spans="1:21" ht="13.5" thickBot="1" x14ac:dyDescent="0.25">
      <c r="A246" s="11" t="str">
        <f t="shared" si="97"/>
        <v>Lothian</v>
      </c>
      <c r="B246" s="11" t="str">
        <f t="shared" si="98"/>
        <v>General Surgery (inc Vascular)18</v>
      </c>
      <c r="C246" s="393" t="str">
        <f t="shared" si="105"/>
        <v>General Surgery (inc Vascular)</v>
      </c>
      <c r="D246" s="167">
        <v>18</v>
      </c>
      <c r="E246" s="168" t="s">
        <v>34</v>
      </c>
      <c r="F246" s="163">
        <f t="shared" ref="F246:Q246" si="114">F245*F234</f>
        <v>0</v>
      </c>
      <c r="G246" s="164">
        <f t="shared" si="114"/>
        <v>0</v>
      </c>
      <c r="H246" s="164">
        <f t="shared" si="114"/>
        <v>0</v>
      </c>
      <c r="I246" s="166">
        <f t="shared" si="114"/>
        <v>0</v>
      </c>
      <c r="J246" s="354">
        <f t="shared" si="114"/>
        <v>0</v>
      </c>
      <c r="K246" s="164">
        <f t="shared" si="114"/>
        <v>0</v>
      </c>
      <c r="L246" s="164">
        <f t="shared" si="114"/>
        <v>0</v>
      </c>
      <c r="M246" s="374">
        <f t="shared" si="114"/>
        <v>0</v>
      </c>
      <c r="N246" s="163">
        <f t="shared" si="114"/>
        <v>0</v>
      </c>
      <c r="O246" s="164">
        <f t="shared" si="114"/>
        <v>0</v>
      </c>
      <c r="P246" s="164">
        <f t="shared" si="114"/>
        <v>0</v>
      </c>
      <c r="Q246" s="166">
        <f t="shared" si="114"/>
        <v>0</v>
      </c>
      <c r="R246" s="202"/>
      <c r="S246" s="163">
        <f>SUM(F246:I246)</f>
        <v>0</v>
      </c>
      <c r="T246" s="164">
        <f>SUM(J246:M246)</f>
        <v>0</v>
      </c>
      <c r="U246" s="165">
        <f>SUM(N246:Q246)</f>
        <v>0</v>
      </c>
    </row>
    <row r="247" spans="1:21" ht="18.75" thickBot="1" x14ac:dyDescent="0.3">
      <c r="A247" s="11" t="str">
        <f t="shared" si="97"/>
        <v>Lothian</v>
      </c>
      <c r="B247" s="11" t="str">
        <f t="shared" si="98"/>
        <v>GynaecologyGynaecology</v>
      </c>
      <c r="C247" s="392" t="str">
        <f>D247</f>
        <v>Gynaecology</v>
      </c>
      <c r="D247" s="68" t="s">
        <v>64</v>
      </c>
      <c r="E247" s="80"/>
      <c r="F247" s="366"/>
      <c r="G247" s="81"/>
      <c r="H247" s="81"/>
      <c r="I247" s="363"/>
      <c r="J247" s="81"/>
      <c r="K247" s="81"/>
      <c r="L247" s="81"/>
      <c r="M247" s="81"/>
      <c r="N247" s="382"/>
      <c r="O247" s="69"/>
      <c r="P247" s="69"/>
      <c r="Q247" s="383"/>
      <c r="R247" s="69"/>
      <c r="S247" s="382"/>
      <c r="T247" s="69"/>
      <c r="U247" s="82"/>
    </row>
    <row r="248" spans="1:21" x14ac:dyDescent="0.2">
      <c r="A248" s="11" t="str">
        <f t="shared" si="97"/>
        <v>Lothian</v>
      </c>
      <c r="B248" s="11" t="str">
        <f t="shared" si="98"/>
        <v>Gynaecology1</v>
      </c>
      <c r="C248" s="393" t="str">
        <f t="shared" ref="C248:C272" si="115">C247</f>
        <v>Gynaecology</v>
      </c>
      <c r="D248" s="84">
        <v>1</v>
      </c>
      <c r="E248" s="21" t="s">
        <v>52</v>
      </c>
      <c r="F248" s="516"/>
      <c r="G248" s="20"/>
      <c r="H248" s="20"/>
      <c r="I248" s="117"/>
      <c r="J248" s="13"/>
      <c r="K248" s="13"/>
      <c r="L248" s="13"/>
      <c r="M248" s="13"/>
      <c r="N248" s="125"/>
      <c r="O248" s="13"/>
      <c r="P248" s="13"/>
      <c r="Q248" s="126"/>
      <c r="R248" s="200"/>
      <c r="S248" s="116"/>
      <c r="T248" s="20"/>
      <c r="U248" s="118"/>
    </row>
    <row r="249" spans="1:21" x14ac:dyDescent="0.2">
      <c r="A249" s="11" t="str">
        <f t="shared" si="97"/>
        <v>Lothian</v>
      </c>
      <c r="B249" s="11" t="str">
        <f t="shared" si="98"/>
        <v>Gynaecology2</v>
      </c>
      <c r="C249" s="393" t="str">
        <f t="shared" si="115"/>
        <v>Gynaecology</v>
      </c>
      <c r="D249" s="84">
        <v>2</v>
      </c>
      <c r="E249" s="21" t="s">
        <v>93</v>
      </c>
      <c r="F249" s="197"/>
      <c r="G249" s="20"/>
      <c r="H249" s="20"/>
      <c r="I249" s="117"/>
      <c r="J249" s="20"/>
      <c r="K249" s="20"/>
      <c r="L249" s="20"/>
      <c r="M249" s="20"/>
      <c r="N249" s="116"/>
      <c r="O249" s="20"/>
      <c r="P249" s="20"/>
      <c r="Q249" s="117"/>
      <c r="R249" s="200"/>
      <c r="S249" s="116"/>
      <c r="T249" s="20"/>
      <c r="U249" s="118"/>
    </row>
    <row r="250" spans="1:21" x14ac:dyDescent="0.2">
      <c r="A250" s="11" t="str">
        <f t="shared" si="97"/>
        <v>Lothian</v>
      </c>
      <c r="B250" s="11" t="str">
        <f t="shared" si="98"/>
        <v>Gynaecology3</v>
      </c>
      <c r="C250" s="393" t="str">
        <f t="shared" si="115"/>
        <v>Gynaecology</v>
      </c>
      <c r="D250" s="84">
        <v>3</v>
      </c>
      <c r="E250" s="21" t="s">
        <v>94</v>
      </c>
      <c r="F250" s="197"/>
      <c r="G250" s="20"/>
      <c r="H250" s="20"/>
      <c r="I250" s="117"/>
      <c r="J250" s="20"/>
      <c r="K250" s="20"/>
      <c r="L250" s="20"/>
      <c r="M250" s="20"/>
      <c r="N250" s="116"/>
      <c r="O250" s="20"/>
      <c r="P250" s="20"/>
      <c r="Q250" s="117"/>
      <c r="R250" s="200"/>
      <c r="S250" s="116"/>
      <c r="T250" s="20"/>
      <c r="U250" s="118"/>
    </row>
    <row r="251" spans="1:21" x14ac:dyDescent="0.2">
      <c r="A251" s="11" t="str">
        <f t="shared" si="97"/>
        <v>Lothian</v>
      </c>
      <c r="B251" s="11" t="str">
        <f t="shared" si="98"/>
        <v xml:space="preserve">Gynaecology </v>
      </c>
      <c r="C251" s="393" t="str">
        <f t="shared" si="115"/>
        <v>Gynaecology</v>
      </c>
      <c r="D251" s="88" t="s">
        <v>79</v>
      </c>
      <c r="E251" s="34"/>
      <c r="F251" s="116"/>
      <c r="G251" s="20"/>
      <c r="H251" s="20"/>
      <c r="I251" s="117"/>
      <c r="J251" s="52"/>
      <c r="K251" s="52"/>
      <c r="L251" s="52"/>
      <c r="M251" s="52"/>
      <c r="N251" s="127"/>
      <c r="O251" s="52"/>
      <c r="P251" s="52"/>
      <c r="Q251" s="128"/>
      <c r="R251" s="200"/>
      <c r="S251" s="116"/>
      <c r="T251" s="20"/>
      <c r="U251" s="118"/>
    </row>
    <row r="252" spans="1:21" x14ac:dyDescent="0.2">
      <c r="A252" s="11" t="str">
        <f t="shared" si="97"/>
        <v>Lothian</v>
      </c>
      <c r="B252" s="11" t="str">
        <f t="shared" si="98"/>
        <v xml:space="preserve">Gynaecology </v>
      </c>
      <c r="C252" s="393" t="str">
        <f t="shared" si="115"/>
        <v>Gynaecology</v>
      </c>
      <c r="D252" s="84" t="s">
        <v>79</v>
      </c>
      <c r="E252" s="21" t="s">
        <v>33</v>
      </c>
      <c r="F252" s="23"/>
      <c r="G252" s="24"/>
      <c r="H252" s="24"/>
      <c r="I252" s="25"/>
      <c r="J252" s="24"/>
      <c r="K252" s="24"/>
      <c r="L252" s="24"/>
      <c r="M252" s="24"/>
      <c r="N252" s="23"/>
      <c r="O252" s="24"/>
      <c r="P252" s="24"/>
      <c r="Q252" s="25"/>
      <c r="R252" s="200"/>
      <c r="S252" s="23"/>
      <c r="T252" s="24"/>
      <c r="U252" s="104"/>
    </row>
    <row r="253" spans="1:21" x14ac:dyDescent="0.2">
      <c r="A253" s="11" t="str">
        <f t="shared" si="97"/>
        <v>Lothian</v>
      </c>
      <c r="B253" s="11" t="str">
        <f t="shared" si="98"/>
        <v>Gynaecology4</v>
      </c>
      <c r="C253" s="393" t="str">
        <f t="shared" si="115"/>
        <v>Gynaecology</v>
      </c>
      <c r="D253" s="86">
        <v>4</v>
      </c>
      <c r="E253" s="26" t="s">
        <v>14</v>
      </c>
      <c r="F253" s="27"/>
      <c r="G253" s="28"/>
      <c r="H253" s="28"/>
      <c r="I253" s="29"/>
      <c r="J253" s="356"/>
      <c r="K253" s="28"/>
      <c r="L253" s="28"/>
      <c r="M253" s="376"/>
      <c r="N253" s="27"/>
      <c r="O253" s="28"/>
      <c r="P253" s="28"/>
      <c r="Q253" s="29"/>
      <c r="R253" s="200"/>
      <c r="S253" s="179">
        <f>SUM(F253:I253)</f>
        <v>0</v>
      </c>
      <c r="T253" s="180">
        <f>SUM(J253:M253)</f>
        <v>0</v>
      </c>
      <c r="U253" s="181">
        <f>SUM(N253:Q253)</f>
        <v>0</v>
      </c>
    </row>
    <row r="254" spans="1:21" x14ac:dyDescent="0.2">
      <c r="A254" s="11" t="str">
        <f t="shared" si="97"/>
        <v>Lothian</v>
      </c>
      <c r="B254" s="11" t="str">
        <f t="shared" si="98"/>
        <v>Gynaecology5</v>
      </c>
      <c r="C254" s="393" t="str">
        <f t="shared" si="115"/>
        <v>Gynaecology</v>
      </c>
      <c r="D254" s="87">
        <v>5</v>
      </c>
      <c r="E254" s="30" t="s">
        <v>13</v>
      </c>
      <c r="F254" s="31"/>
      <c r="G254" s="32"/>
      <c r="H254" s="32"/>
      <c r="I254" s="33"/>
      <c r="J254" s="357"/>
      <c r="K254" s="32"/>
      <c r="L254" s="32"/>
      <c r="M254" s="377"/>
      <c r="N254" s="31"/>
      <c r="O254" s="32"/>
      <c r="P254" s="32"/>
      <c r="Q254" s="33"/>
      <c r="R254" s="200"/>
      <c r="S254" s="163">
        <f>SUM(F254:I254)</f>
        <v>0</v>
      </c>
      <c r="T254" s="164">
        <f>SUM(J254:M254)</f>
        <v>0</v>
      </c>
      <c r="U254" s="165">
        <f>SUM(N254:Q254)</f>
        <v>0</v>
      </c>
    </row>
    <row r="255" spans="1:21" x14ac:dyDescent="0.2">
      <c r="A255" s="11" t="str">
        <f t="shared" si="97"/>
        <v>Lothian</v>
      </c>
      <c r="B255" s="11" t="str">
        <f t="shared" si="98"/>
        <v>Gynaecology6</v>
      </c>
      <c r="C255" s="393" t="str">
        <f t="shared" si="115"/>
        <v>Gynaecology</v>
      </c>
      <c r="D255" s="84">
        <v>6</v>
      </c>
      <c r="E255" s="21" t="s">
        <v>16</v>
      </c>
      <c r="F255" s="62">
        <f t="shared" ref="F255:Q255" si="116">F253-F254</f>
        <v>0</v>
      </c>
      <c r="G255" s="63">
        <f t="shared" si="116"/>
        <v>0</v>
      </c>
      <c r="H255" s="63">
        <f t="shared" si="116"/>
        <v>0</v>
      </c>
      <c r="I255" s="64">
        <f t="shared" si="116"/>
        <v>0</v>
      </c>
      <c r="J255" s="352">
        <f t="shared" si="116"/>
        <v>0</v>
      </c>
      <c r="K255" s="63">
        <f t="shared" si="116"/>
        <v>0</v>
      </c>
      <c r="L255" s="63">
        <f t="shared" si="116"/>
        <v>0</v>
      </c>
      <c r="M255" s="372">
        <f t="shared" si="116"/>
        <v>0</v>
      </c>
      <c r="N255" s="62">
        <f t="shared" si="116"/>
        <v>0</v>
      </c>
      <c r="O255" s="63">
        <f t="shared" si="116"/>
        <v>0</v>
      </c>
      <c r="P255" s="63">
        <f t="shared" si="116"/>
        <v>0</v>
      </c>
      <c r="Q255" s="64">
        <f t="shared" si="116"/>
        <v>0</v>
      </c>
      <c r="R255" s="202"/>
      <c r="S255" s="386">
        <f>S253-S254</f>
        <v>0</v>
      </c>
      <c r="T255" s="342">
        <f>T253-T254</f>
        <v>0</v>
      </c>
      <c r="U255" s="387">
        <f>U253-U254</f>
        <v>0</v>
      </c>
    </row>
    <row r="256" spans="1:21" x14ac:dyDescent="0.2">
      <c r="A256" s="11" t="str">
        <f t="shared" si="97"/>
        <v>Lothian</v>
      </c>
      <c r="B256" s="11" t="str">
        <f t="shared" si="98"/>
        <v xml:space="preserve">Gynaecology </v>
      </c>
      <c r="C256" s="393" t="str">
        <f t="shared" si="115"/>
        <v>Gynaecology</v>
      </c>
      <c r="D256" s="88" t="s">
        <v>79</v>
      </c>
      <c r="E256" s="34"/>
      <c r="F256" s="35"/>
      <c r="G256" s="36"/>
      <c r="H256" s="36"/>
      <c r="I256" s="37"/>
      <c r="J256" s="39"/>
      <c r="K256" s="39"/>
      <c r="L256" s="39"/>
      <c r="M256" s="39"/>
      <c r="N256" s="38"/>
      <c r="O256" s="39"/>
      <c r="P256" s="39"/>
      <c r="Q256" s="40"/>
      <c r="R256" s="200"/>
      <c r="S256" s="38"/>
      <c r="T256" s="39"/>
      <c r="U256" s="105"/>
    </row>
    <row r="257" spans="1:21" x14ac:dyDescent="0.2">
      <c r="A257" s="11" t="str">
        <f t="shared" si="97"/>
        <v>Lothian</v>
      </c>
      <c r="B257" s="11" t="str">
        <f t="shared" si="98"/>
        <v xml:space="preserve">Gynaecology </v>
      </c>
      <c r="C257" s="393" t="str">
        <f t="shared" si="115"/>
        <v>Gynaecology</v>
      </c>
      <c r="D257" s="84" t="s">
        <v>79</v>
      </c>
      <c r="E257" s="21" t="s">
        <v>29</v>
      </c>
      <c r="F257" s="23"/>
      <c r="G257" s="24"/>
      <c r="H257" s="24"/>
      <c r="I257" s="25"/>
      <c r="J257" s="24"/>
      <c r="K257" s="24"/>
      <c r="L257" s="24"/>
      <c r="M257" s="24"/>
      <c r="N257" s="23"/>
      <c r="O257" s="24"/>
      <c r="P257" s="24"/>
      <c r="Q257" s="25"/>
      <c r="R257" s="200"/>
      <c r="S257" s="23"/>
      <c r="T257" s="24"/>
      <c r="U257" s="104"/>
    </row>
    <row r="258" spans="1:21" x14ac:dyDescent="0.2">
      <c r="A258" s="11" t="str">
        <f t="shared" si="97"/>
        <v>Lothian</v>
      </c>
      <c r="B258" s="11" t="str">
        <f t="shared" si="98"/>
        <v>Gynaecology7</v>
      </c>
      <c r="C258" s="393" t="str">
        <f t="shared" si="115"/>
        <v>Gynaecology</v>
      </c>
      <c r="D258" s="86">
        <v>7</v>
      </c>
      <c r="E258" s="26" t="s">
        <v>46</v>
      </c>
      <c r="F258" s="27"/>
      <c r="G258" s="28"/>
      <c r="H258" s="28"/>
      <c r="I258" s="29"/>
      <c r="J258" s="356"/>
      <c r="K258" s="28"/>
      <c r="L258" s="28"/>
      <c r="M258" s="376"/>
      <c r="N258" s="27"/>
      <c r="O258" s="28"/>
      <c r="P258" s="28"/>
      <c r="Q258" s="29"/>
      <c r="R258" s="205"/>
      <c r="S258" s="153">
        <f>SUM(F258:I258)</f>
        <v>0</v>
      </c>
      <c r="T258" s="154">
        <f>SUM(J258:M258)</f>
        <v>0</v>
      </c>
      <c r="U258" s="157">
        <f>SUM(N258:Q258)</f>
        <v>0</v>
      </c>
    </row>
    <row r="259" spans="1:21" x14ac:dyDescent="0.2">
      <c r="A259" s="11" t="str">
        <f t="shared" si="97"/>
        <v>Lothian</v>
      </c>
      <c r="B259" s="11" t="str">
        <f t="shared" si="98"/>
        <v>Gynaecology8</v>
      </c>
      <c r="C259" s="393" t="str">
        <f t="shared" si="115"/>
        <v>Gynaecology</v>
      </c>
      <c r="D259" s="86">
        <v>8</v>
      </c>
      <c r="E259" s="30" t="s">
        <v>53</v>
      </c>
      <c r="F259" s="31"/>
      <c r="G259" s="32"/>
      <c r="H259" s="32"/>
      <c r="I259" s="33"/>
      <c r="J259" s="357"/>
      <c r="K259" s="32"/>
      <c r="L259" s="32"/>
      <c r="M259" s="377"/>
      <c r="N259" s="31"/>
      <c r="O259" s="32"/>
      <c r="P259" s="32"/>
      <c r="Q259" s="33"/>
      <c r="R259" s="205"/>
      <c r="S259" s="159">
        <f>SUM(F259:I259)</f>
        <v>0</v>
      </c>
      <c r="T259" s="160">
        <f>SUM(J259:M259)</f>
        <v>0</v>
      </c>
      <c r="U259" s="162">
        <f>SUM(N259:Q259)</f>
        <v>0</v>
      </c>
    </row>
    <row r="260" spans="1:21" x14ac:dyDescent="0.2">
      <c r="A260" s="11" t="str">
        <f t="shared" si="97"/>
        <v>Lothian</v>
      </c>
      <c r="B260" s="11" t="str">
        <f t="shared" si="98"/>
        <v>Gynaecology9</v>
      </c>
      <c r="C260" s="393" t="str">
        <f t="shared" si="115"/>
        <v>Gynaecology</v>
      </c>
      <c r="D260" s="84">
        <v>9</v>
      </c>
      <c r="E260" s="21" t="s">
        <v>32</v>
      </c>
      <c r="F260" s="62">
        <f t="shared" ref="F260:Q260" si="117">SUM(F258:F259)</f>
        <v>0</v>
      </c>
      <c r="G260" s="63">
        <f t="shared" si="117"/>
        <v>0</v>
      </c>
      <c r="H260" s="63">
        <f t="shared" si="117"/>
        <v>0</v>
      </c>
      <c r="I260" s="64">
        <f t="shared" si="117"/>
        <v>0</v>
      </c>
      <c r="J260" s="352">
        <f t="shared" si="117"/>
        <v>0</v>
      </c>
      <c r="K260" s="63">
        <f t="shared" si="117"/>
        <v>0</v>
      </c>
      <c r="L260" s="63">
        <f t="shared" si="117"/>
        <v>0</v>
      </c>
      <c r="M260" s="372">
        <f t="shared" si="117"/>
        <v>0</v>
      </c>
      <c r="N260" s="62">
        <f t="shared" si="117"/>
        <v>0</v>
      </c>
      <c r="O260" s="63">
        <f t="shared" si="117"/>
        <v>0</v>
      </c>
      <c r="P260" s="63">
        <f t="shared" si="117"/>
        <v>0</v>
      </c>
      <c r="Q260" s="64">
        <f t="shared" si="117"/>
        <v>0</v>
      </c>
      <c r="R260" s="202"/>
      <c r="S260" s="62">
        <f>SUM(F260:I260)</f>
        <v>0</v>
      </c>
      <c r="T260" s="63">
        <f>SUM(J260:M260)</f>
        <v>0</v>
      </c>
      <c r="U260" s="100">
        <f>SUM(N260:Q260)</f>
        <v>0</v>
      </c>
    </row>
    <row r="261" spans="1:21" x14ac:dyDescent="0.2">
      <c r="A261" s="11" t="str">
        <f t="shared" si="97"/>
        <v>Lothian</v>
      </c>
      <c r="B261" s="11" t="str">
        <f t="shared" si="98"/>
        <v xml:space="preserve">Gynaecology </v>
      </c>
      <c r="C261" s="393" t="str">
        <f t="shared" si="115"/>
        <v>Gynaecology</v>
      </c>
      <c r="D261" s="89" t="s">
        <v>79</v>
      </c>
      <c r="E261" s="43"/>
      <c r="F261" s="38"/>
      <c r="G261" s="39"/>
      <c r="H261" s="39"/>
      <c r="I261" s="40"/>
      <c r="J261" s="39"/>
      <c r="K261" s="39"/>
      <c r="L261" s="39"/>
      <c r="M261" s="39"/>
      <c r="N261" s="38"/>
      <c r="O261" s="39"/>
      <c r="P261" s="39"/>
      <c r="Q261" s="40"/>
      <c r="R261" s="205"/>
      <c r="S261" s="38"/>
      <c r="T261" s="39"/>
      <c r="U261" s="105"/>
    </row>
    <row r="262" spans="1:21" x14ac:dyDescent="0.2">
      <c r="A262" s="11" t="str">
        <f t="shared" si="97"/>
        <v>Lothian</v>
      </c>
      <c r="B262" s="11" t="str">
        <f t="shared" si="98"/>
        <v xml:space="preserve">Gynaecology </v>
      </c>
      <c r="C262" s="393" t="str">
        <f t="shared" si="115"/>
        <v>Gynaecology</v>
      </c>
      <c r="D262" s="84" t="s">
        <v>79</v>
      </c>
      <c r="E262" s="21" t="s">
        <v>24</v>
      </c>
      <c r="F262" s="23"/>
      <c r="G262" s="24"/>
      <c r="H262" s="24"/>
      <c r="I262" s="25"/>
      <c r="J262" s="24"/>
      <c r="K262" s="24"/>
      <c r="L262" s="24"/>
      <c r="M262" s="24"/>
      <c r="N262" s="23"/>
      <c r="O262" s="24"/>
      <c r="P262" s="24"/>
      <c r="Q262" s="25"/>
      <c r="R262" s="205"/>
      <c r="S262" s="23"/>
      <c r="T262" s="24"/>
      <c r="U262" s="104"/>
    </row>
    <row r="263" spans="1:21" x14ac:dyDescent="0.2">
      <c r="A263" s="11" t="str">
        <f t="shared" si="97"/>
        <v>Lothian</v>
      </c>
      <c r="B263" s="11" t="str">
        <f t="shared" si="98"/>
        <v>Gynaecology10</v>
      </c>
      <c r="C263" s="393" t="str">
        <f t="shared" si="115"/>
        <v>Gynaecology</v>
      </c>
      <c r="D263" s="151">
        <v>10</v>
      </c>
      <c r="E263" s="152" t="s">
        <v>109</v>
      </c>
      <c r="F263" s="153">
        <f t="shared" ref="F263:Q263" si="118">F255-F258</f>
        <v>0</v>
      </c>
      <c r="G263" s="154">
        <f t="shared" si="118"/>
        <v>0</v>
      </c>
      <c r="H263" s="154">
        <f t="shared" si="118"/>
        <v>0</v>
      </c>
      <c r="I263" s="155">
        <f t="shared" si="118"/>
        <v>0</v>
      </c>
      <c r="J263" s="343">
        <f t="shared" si="118"/>
        <v>0</v>
      </c>
      <c r="K263" s="154">
        <f t="shared" si="118"/>
        <v>0</v>
      </c>
      <c r="L263" s="154">
        <f t="shared" si="118"/>
        <v>0</v>
      </c>
      <c r="M263" s="371">
        <f t="shared" si="118"/>
        <v>0</v>
      </c>
      <c r="N263" s="153">
        <f t="shared" si="118"/>
        <v>0</v>
      </c>
      <c r="O263" s="154">
        <f t="shared" si="118"/>
        <v>0</v>
      </c>
      <c r="P263" s="154">
        <f t="shared" si="118"/>
        <v>0</v>
      </c>
      <c r="Q263" s="155">
        <f t="shared" si="118"/>
        <v>0</v>
      </c>
      <c r="R263" s="203"/>
      <c r="S263" s="344">
        <f>S255-S258</f>
        <v>0</v>
      </c>
      <c r="T263" s="343">
        <f>T255-T258</f>
        <v>0</v>
      </c>
      <c r="U263" s="157">
        <f>U255-U258</f>
        <v>0</v>
      </c>
    </row>
    <row r="264" spans="1:21" x14ac:dyDescent="0.2">
      <c r="A264" s="11" t="str">
        <f t="shared" si="97"/>
        <v>Lothian</v>
      </c>
      <c r="B264" s="11" t="str">
        <f t="shared" si="98"/>
        <v>Gynaecology11</v>
      </c>
      <c r="C264" s="393" t="str">
        <f t="shared" si="115"/>
        <v>Gynaecology</v>
      </c>
      <c r="D264" s="151">
        <v>11</v>
      </c>
      <c r="E264" s="152" t="s">
        <v>110</v>
      </c>
      <c r="F264" s="159">
        <f t="shared" ref="F264:U264" si="119">F255-F260</f>
        <v>0</v>
      </c>
      <c r="G264" s="160">
        <f t="shared" si="119"/>
        <v>0</v>
      </c>
      <c r="H264" s="160">
        <f t="shared" si="119"/>
        <v>0</v>
      </c>
      <c r="I264" s="161">
        <f t="shared" si="119"/>
        <v>0</v>
      </c>
      <c r="J264" s="353">
        <f t="shared" si="119"/>
        <v>0</v>
      </c>
      <c r="K264" s="160">
        <f t="shared" si="119"/>
        <v>0</v>
      </c>
      <c r="L264" s="160">
        <f t="shared" si="119"/>
        <v>0</v>
      </c>
      <c r="M264" s="373">
        <f t="shared" si="119"/>
        <v>0</v>
      </c>
      <c r="N264" s="159">
        <f t="shared" si="119"/>
        <v>0</v>
      </c>
      <c r="O264" s="160">
        <f t="shared" si="119"/>
        <v>0</v>
      </c>
      <c r="P264" s="160">
        <f t="shared" si="119"/>
        <v>0</v>
      </c>
      <c r="Q264" s="161">
        <f t="shared" si="119"/>
        <v>0</v>
      </c>
      <c r="R264" s="203">
        <f t="shared" si="119"/>
        <v>0</v>
      </c>
      <c r="S264" s="153">
        <f t="shared" si="119"/>
        <v>0</v>
      </c>
      <c r="T264" s="160">
        <f t="shared" si="119"/>
        <v>0</v>
      </c>
      <c r="U264" s="162">
        <f t="shared" si="119"/>
        <v>0</v>
      </c>
    </row>
    <row r="265" spans="1:21" x14ac:dyDescent="0.2">
      <c r="A265" s="11" t="str">
        <f t="shared" si="97"/>
        <v>Lothian</v>
      </c>
      <c r="B265" s="11" t="str">
        <f t="shared" si="98"/>
        <v>Gynaecology12</v>
      </c>
      <c r="C265" s="393" t="str">
        <f t="shared" si="115"/>
        <v>Gynaecology</v>
      </c>
      <c r="D265" s="151">
        <v>12</v>
      </c>
      <c r="E265" s="158" t="s">
        <v>27</v>
      </c>
      <c r="F265" s="170">
        <f>F250+F264</f>
        <v>0</v>
      </c>
      <c r="G265" s="164">
        <f t="shared" ref="G265:Q265" si="120">F265+G264</f>
        <v>0</v>
      </c>
      <c r="H265" s="164">
        <f t="shared" si="120"/>
        <v>0</v>
      </c>
      <c r="I265" s="166">
        <f t="shared" si="120"/>
        <v>0</v>
      </c>
      <c r="J265" s="354">
        <f t="shared" si="120"/>
        <v>0</v>
      </c>
      <c r="K265" s="164">
        <f t="shared" si="120"/>
        <v>0</v>
      </c>
      <c r="L265" s="164">
        <f t="shared" si="120"/>
        <v>0</v>
      </c>
      <c r="M265" s="374">
        <f t="shared" si="120"/>
        <v>0</v>
      </c>
      <c r="N265" s="163">
        <f t="shared" si="120"/>
        <v>0</v>
      </c>
      <c r="O265" s="164">
        <f t="shared" si="120"/>
        <v>0</v>
      </c>
      <c r="P265" s="164">
        <f t="shared" si="120"/>
        <v>0</v>
      </c>
      <c r="Q265" s="166">
        <f t="shared" si="120"/>
        <v>0</v>
      </c>
      <c r="R265" s="203"/>
      <c r="S265" s="163">
        <f>I265</f>
        <v>0</v>
      </c>
      <c r="T265" s="164">
        <f>M265</f>
        <v>0</v>
      </c>
      <c r="U265" s="165">
        <f>Q265</f>
        <v>0</v>
      </c>
    </row>
    <row r="266" spans="1:21" x14ac:dyDescent="0.2">
      <c r="A266" s="11" t="str">
        <f t="shared" si="97"/>
        <v>Lothian</v>
      </c>
      <c r="B266" s="11" t="str">
        <f t="shared" si="98"/>
        <v>Gynaecology13</v>
      </c>
      <c r="C266" s="393" t="str">
        <f t="shared" si="115"/>
        <v>Gynaecology</v>
      </c>
      <c r="D266" s="151">
        <v>13</v>
      </c>
      <c r="E266" s="152" t="s">
        <v>25</v>
      </c>
      <c r="F266" s="163" t="e">
        <f t="shared" ref="F266:Q266" si="121">F265/(F260/13)</f>
        <v>#DIV/0!</v>
      </c>
      <c r="G266" s="164" t="e">
        <f t="shared" si="121"/>
        <v>#DIV/0!</v>
      </c>
      <c r="H266" s="164" t="e">
        <f t="shared" si="121"/>
        <v>#DIV/0!</v>
      </c>
      <c r="I266" s="166" t="e">
        <f t="shared" si="121"/>
        <v>#DIV/0!</v>
      </c>
      <c r="J266" s="354" t="e">
        <f t="shared" si="121"/>
        <v>#DIV/0!</v>
      </c>
      <c r="K266" s="164" t="e">
        <f t="shared" si="121"/>
        <v>#DIV/0!</v>
      </c>
      <c r="L266" s="164" t="e">
        <f t="shared" si="121"/>
        <v>#DIV/0!</v>
      </c>
      <c r="M266" s="374" t="e">
        <f t="shared" si="121"/>
        <v>#DIV/0!</v>
      </c>
      <c r="N266" s="163" t="e">
        <f t="shared" si="121"/>
        <v>#DIV/0!</v>
      </c>
      <c r="O266" s="164" t="e">
        <f t="shared" si="121"/>
        <v>#DIV/0!</v>
      </c>
      <c r="P266" s="164" t="e">
        <f t="shared" si="121"/>
        <v>#DIV/0!</v>
      </c>
      <c r="Q266" s="166" t="e">
        <f t="shared" si="121"/>
        <v>#DIV/0!</v>
      </c>
      <c r="R266" s="203"/>
      <c r="S266" s="163" t="e">
        <f>I266</f>
        <v>#DIV/0!</v>
      </c>
      <c r="T266" s="164" t="e">
        <f>M266</f>
        <v>#DIV/0!</v>
      </c>
      <c r="U266" s="165" t="e">
        <f>Q266</f>
        <v>#DIV/0!</v>
      </c>
    </row>
    <row r="267" spans="1:21" x14ac:dyDescent="0.2">
      <c r="A267" s="11" t="str">
        <f t="shared" si="97"/>
        <v>Lothian</v>
      </c>
      <c r="B267" s="11" t="str">
        <f t="shared" si="98"/>
        <v>Gynaecology14</v>
      </c>
      <c r="C267" s="393" t="str">
        <f t="shared" si="115"/>
        <v>Gynaecology</v>
      </c>
      <c r="D267" s="86">
        <v>14</v>
      </c>
      <c r="E267" s="45" t="s">
        <v>30</v>
      </c>
      <c r="F267" s="48"/>
      <c r="G267" s="46"/>
      <c r="H267" s="46"/>
      <c r="I267" s="47"/>
      <c r="J267" s="358"/>
      <c r="K267" s="46"/>
      <c r="L267" s="46"/>
      <c r="M267" s="378"/>
      <c r="N267" s="48"/>
      <c r="O267" s="46"/>
      <c r="P267" s="46"/>
      <c r="Q267" s="47"/>
      <c r="R267" s="205"/>
      <c r="S267" s="163">
        <f>I267</f>
        <v>0</v>
      </c>
      <c r="T267" s="164">
        <f>M267</f>
        <v>0</v>
      </c>
      <c r="U267" s="165">
        <f>Q267</f>
        <v>0</v>
      </c>
    </row>
    <row r="268" spans="1:21" x14ac:dyDescent="0.2">
      <c r="A268" s="11" t="str">
        <f t="shared" si="97"/>
        <v>Lothian</v>
      </c>
      <c r="B268" s="11" t="str">
        <f t="shared" si="98"/>
        <v>Gynaecology15</v>
      </c>
      <c r="C268" s="393" t="str">
        <f t="shared" si="115"/>
        <v>Gynaecology</v>
      </c>
      <c r="D268" s="151">
        <v>15</v>
      </c>
      <c r="E268" s="152" t="s">
        <v>187</v>
      </c>
      <c r="F268" s="364">
        <v>63.185891147250373</v>
      </c>
      <c r="G268" s="337">
        <v>56.26275869039705</v>
      </c>
      <c r="H268" s="338">
        <v>52.47584224008186</v>
      </c>
      <c r="I268" s="365">
        <v>48.688925789766671</v>
      </c>
      <c r="J268" s="339">
        <v>44.902009339451482</v>
      </c>
      <c r="K268" s="340">
        <v>41.115092889136307</v>
      </c>
      <c r="L268" s="337">
        <v>26.833007990804745</v>
      </c>
      <c r="M268" s="339">
        <v>12.550923092473184</v>
      </c>
      <c r="N268" s="396" t="s">
        <v>15</v>
      </c>
      <c r="O268" s="397" t="s">
        <v>15</v>
      </c>
      <c r="P268" s="398" t="s">
        <v>15</v>
      </c>
      <c r="Q268" s="399" t="s">
        <v>15</v>
      </c>
      <c r="R268" s="205"/>
      <c r="S268" s="163">
        <f>I268</f>
        <v>48.688925789766671</v>
      </c>
      <c r="T268" s="164">
        <f>M268</f>
        <v>12.550923092473184</v>
      </c>
      <c r="U268" s="165" t="str">
        <f>Q268</f>
        <v>-</v>
      </c>
    </row>
    <row r="269" spans="1:21" x14ac:dyDescent="0.2">
      <c r="A269" s="11" t="str">
        <f t="shared" ref="A269:A332" si="122">$E$5</f>
        <v>Lothian</v>
      </c>
      <c r="B269" s="11" t="str">
        <f t="shared" ref="B269:B332" si="123">CONCATENATE(C269,D269)</f>
        <v>Gynaecology16</v>
      </c>
      <c r="C269" s="393" t="str">
        <f t="shared" si="115"/>
        <v>Gynaecology</v>
      </c>
      <c r="D269" s="85">
        <v>16</v>
      </c>
      <c r="E269" s="14" t="s">
        <v>31</v>
      </c>
      <c r="F269" s="367"/>
      <c r="G269" s="341"/>
      <c r="H269" s="341"/>
      <c r="I269" s="368"/>
      <c r="J269" s="359"/>
      <c r="K269" s="341"/>
      <c r="L269" s="341"/>
      <c r="M269" s="379"/>
      <c r="N269" s="367"/>
      <c r="O269" s="341"/>
      <c r="P269" s="341"/>
      <c r="Q269" s="368"/>
      <c r="R269" s="205"/>
      <c r="S269" s="159"/>
      <c r="T269" s="160"/>
      <c r="U269" s="162"/>
    </row>
    <row r="270" spans="1:21" x14ac:dyDescent="0.2">
      <c r="A270" s="11" t="str">
        <f t="shared" si="122"/>
        <v>Lothian</v>
      </c>
      <c r="B270" s="11" t="str">
        <f t="shared" si="123"/>
        <v xml:space="preserve">Gynaecology </v>
      </c>
      <c r="C270" s="393" t="str">
        <f t="shared" si="115"/>
        <v>Gynaecology</v>
      </c>
      <c r="D270" s="84" t="s">
        <v>79</v>
      </c>
      <c r="E270" s="21" t="s">
        <v>54</v>
      </c>
      <c r="F270" s="23"/>
      <c r="G270" s="24"/>
      <c r="H270" s="24"/>
      <c r="I270" s="25"/>
      <c r="J270" s="24"/>
      <c r="K270" s="24"/>
      <c r="L270" s="24"/>
      <c r="M270" s="24"/>
      <c r="N270" s="23"/>
      <c r="O270" s="24"/>
      <c r="P270" s="24"/>
      <c r="Q270" s="25"/>
      <c r="R270" s="200"/>
      <c r="S270" s="23"/>
      <c r="T270" s="24"/>
      <c r="U270" s="104"/>
    </row>
    <row r="271" spans="1:21" x14ac:dyDescent="0.2">
      <c r="A271" s="11" t="str">
        <f t="shared" si="122"/>
        <v>Lothian</v>
      </c>
      <c r="B271" s="11" t="str">
        <f t="shared" si="123"/>
        <v>Gynaecology17</v>
      </c>
      <c r="C271" s="393" t="str">
        <f t="shared" si="115"/>
        <v>Gynaecology</v>
      </c>
      <c r="D271" s="336">
        <v>17</v>
      </c>
      <c r="E271" s="44" t="s">
        <v>26</v>
      </c>
      <c r="F271" s="49">
        <v>0</v>
      </c>
      <c r="G271" s="50">
        <v>0</v>
      </c>
      <c r="H271" s="50">
        <v>0</v>
      </c>
      <c r="I271" s="51">
        <v>0</v>
      </c>
      <c r="J271" s="360">
        <v>0</v>
      </c>
      <c r="K271" s="50">
        <v>0</v>
      </c>
      <c r="L271" s="50">
        <v>0</v>
      </c>
      <c r="M271" s="380">
        <v>0</v>
      </c>
      <c r="N271" s="49">
        <v>0</v>
      </c>
      <c r="O271" s="50">
        <v>0</v>
      </c>
      <c r="P271" s="50">
        <v>0</v>
      </c>
      <c r="Q271" s="51">
        <v>0</v>
      </c>
      <c r="R271" s="200"/>
      <c r="S271" s="27"/>
      <c r="T271" s="28"/>
      <c r="U271" s="113"/>
    </row>
    <row r="272" spans="1:21" ht="13.5" thickBot="1" x14ac:dyDescent="0.25">
      <c r="A272" s="11" t="str">
        <f t="shared" si="122"/>
        <v>Lothian</v>
      </c>
      <c r="B272" s="11" t="str">
        <f t="shared" si="123"/>
        <v>Gynaecology18</v>
      </c>
      <c r="C272" s="393" t="str">
        <f t="shared" si="115"/>
        <v>Gynaecology</v>
      </c>
      <c r="D272" s="167">
        <v>18</v>
      </c>
      <c r="E272" s="171" t="s">
        <v>34</v>
      </c>
      <c r="F272" s="163">
        <f t="shared" ref="F272:Q272" si="124">F271*F260</f>
        <v>0</v>
      </c>
      <c r="G272" s="164">
        <f t="shared" si="124"/>
        <v>0</v>
      </c>
      <c r="H272" s="164">
        <f t="shared" si="124"/>
        <v>0</v>
      </c>
      <c r="I272" s="166">
        <f t="shared" si="124"/>
        <v>0</v>
      </c>
      <c r="J272" s="354">
        <f t="shared" si="124"/>
        <v>0</v>
      </c>
      <c r="K272" s="164">
        <f t="shared" si="124"/>
        <v>0</v>
      </c>
      <c r="L272" s="164">
        <f t="shared" si="124"/>
        <v>0</v>
      </c>
      <c r="M272" s="374">
        <f t="shared" si="124"/>
        <v>0</v>
      </c>
      <c r="N272" s="163">
        <f t="shared" si="124"/>
        <v>0</v>
      </c>
      <c r="O272" s="164">
        <f t="shared" si="124"/>
        <v>0</v>
      </c>
      <c r="P272" s="164">
        <f t="shared" si="124"/>
        <v>0</v>
      </c>
      <c r="Q272" s="166">
        <f t="shared" si="124"/>
        <v>0</v>
      </c>
      <c r="R272" s="202"/>
      <c r="S272" s="163">
        <f>SUM(F272:I272)</f>
        <v>0</v>
      </c>
      <c r="T272" s="164">
        <f>SUM(J272:M272)</f>
        <v>0</v>
      </c>
      <c r="U272" s="165">
        <f>SUM(N272:Q272)</f>
        <v>0</v>
      </c>
    </row>
    <row r="273" spans="1:21" ht="18.75" thickBot="1" x14ac:dyDescent="0.3">
      <c r="A273" s="11" t="str">
        <f t="shared" si="122"/>
        <v>Lothian</v>
      </c>
      <c r="B273" s="11" t="str">
        <f t="shared" si="123"/>
        <v>NeurologyNeurology</v>
      </c>
      <c r="C273" s="392" t="str">
        <f>D273</f>
        <v>Neurology</v>
      </c>
      <c r="D273" s="68" t="s">
        <v>65</v>
      </c>
      <c r="E273" s="80"/>
      <c r="F273" s="366"/>
      <c r="G273" s="81"/>
      <c r="H273" s="81"/>
      <c r="I273" s="363"/>
      <c r="J273" s="81"/>
      <c r="K273" s="81"/>
      <c r="L273" s="81"/>
      <c r="M273" s="81"/>
      <c r="N273" s="382"/>
      <c r="O273" s="69"/>
      <c r="P273" s="69"/>
      <c r="Q273" s="383"/>
      <c r="R273" s="69"/>
      <c r="S273" s="382"/>
      <c r="T273" s="69"/>
      <c r="U273" s="82"/>
    </row>
    <row r="274" spans="1:21" x14ac:dyDescent="0.2">
      <c r="A274" s="11" t="str">
        <f t="shared" si="122"/>
        <v>Lothian</v>
      </c>
      <c r="B274" s="11" t="str">
        <f t="shared" si="123"/>
        <v>Neurology1</v>
      </c>
      <c r="C274" s="393" t="str">
        <f t="shared" ref="C274:C298" si="125">C273</f>
        <v>Neurology</v>
      </c>
      <c r="D274" s="84">
        <v>1</v>
      </c>
      <c r="E274" s="21" t="s">
        <v>52</v>
      </c>
      <c r="F274" s="197">
        <v>900</v>
      </c>
      <c r="G274" s="20"/>
      <c r="H274" s="20"/>
      <c r="I274" s="117"/>
      <c r="J274" s="13"/>
      <c r="K274" s="13"/>
      <c r="L274" s="13"/>
      <c r="M274" s="13"/>
      <c r="N274" s="125"/>
      <c r="O274" s="13"/>
      <c r="P274" s="13"/>
      <c r="Q274" s="126"/>
      <c r="R274" s="200"/>
      <c r="S274" s="116"/>
      <c r="T274" s="20"/>
      <c r="U274" s="118"/>
    </row>
    <row r="275" spans="1:21" x14ac:dyDescent="0.2">
      <c r="A275" s="11" t="str">
        <f t="shared" si="122"/>
        <v>Lothian</v>
      </c>
      <c r="B275" s="11" t="str">
        <f t="shared" si="123"/>
        <v>Neurology2</v>
      </c>
      <c r="C275" s="393" t="str">
        <f t="shared" si="125"/>
        <v>Neurology</v>
      </c>
      <c r="D275" s="84">
        <v>2</v>
      </c>
      <c r="E275" s="21" t="s">
        <v>93</v>
      </c>
      <c r="F275" s="197">
        <v>137</v>
      </c>
      <c r="G275" s="20"/>
      <c r="H275" s="20"/>
      <c r="I275" s="117"/>
      <c r="J275" s="20"/>
      <c r="K275" s="20"/>
      <c r="L275" s="20"/>
      <c r="M275" s="20"/>
      <c r="N275" s="116"/>
      <c r="O275" s="20"/>
      <c r="P275" s="20"/>
      <c r="Q275" s="117"/>
      <c r="R275" s="200"/>
      <c r="S275" s="116"/>
      <c r="T275" s="20"/>
      <c r="U275" s="118"/>
    </row>
    <row r="276" spans="1:21" x14ac:dyDescent="0.2">
      <c r="A276" s="11" t="str">
        <f t="shared" si="122"/>
        <v>Lothian</v>
      </c>
      <c r="B276" s="11" t="str">
        <f t="shared" si="123"/>
        <v>Neurology3</v>
      </c>
      <c r="C276" s="393" t="str">
        <f t="shared" si="125"/>
        <v>Neurology</v>
      </c>
      <c r="D276" s="84">
        <v>3</v>
      </c>
      <c r="E276" s="21" t="s">
        <v>94</v>
      </c>
      <c r="F276" s="197">
        <v>1908</v>
      </c>
      <c r="G276" s="20"/>
      <c r="H276" s="20"/>
      <c r="I276" s="117"/>
      <c r="J276" s="20"/>
      <c r="K276" s="20"/>
      <c r="L276" s="20"/>
      <c r="M276" s="20"/>
      <c r="N276" s="116"/>
      <c r="O276" s="20"/>
      <c r="P276" s="20"/>
      <c r="Q276" s="117"/>
      <c r="R276" s="200"/>
      <c r="S276" s="116"/>
      <c r="T276" s="20"/>
      <c r="U276" s="118"/>
    </row>
    <row r="277" spans="1:21" x14ac:dyDescent="0.2">
      <c r="A277" s="11" t="str">
        <f t="shared" si="122"/>
        <v>Lothian</v>
      </c>
      <c r="B277" s="11" t="str">
        <f t="shared" si="123"/>
        <v xml:space="preserve">Neurology </v>
      </c>
      <c r="C277" s="393" t="str">
        <f t="shared" si="125"/>
        <v>Neurology</v>
      </c>
      <c r="D277" s="88" t="s">
        <v>79</v>
      </c>
      <c r="E277" s="34"/>
      <c r="F277" s="116"/>
      <c r="G277" s="20"/>
      <c r="H277" s="20"/>
      <c r="I277" s="117"/>
      <c r="J277" s="52"/>
      <c r="K277" s="52"/>
      <c r="L277" s="52"/>
      <c r="M277" s="52"/>
      <c r="N277" s="127"/>
      <c r="O277" s="52"/>
      <c r="P277" s="52"/>
      <c r="Q277" s="128"/>
      <c r="R277" s="200"/>
      <c r="S277" s="116"/>
      <c r="T277" s="20"/>
      <c r="U277" s="118"/>
    </row>
    <row r="278" spans="1:21" x14ac:dyDescent="0.2">
      <c r="A278" s="11" t="str">
        <f t="shared" si="122"/>
        <v>Lothian</v>
      </c>
      <c r="B278" s="11" t="str">
        <f t="shared" si="123"/>
        <v xml:space="preserve">Neurology </v>
      </c>
      <c r="C278" s="393" t="str">
        <f t="shared" si="125"/>
        <v>Neurology</v>
      </c>
      <c r="D278" s="84" t="s">
        <v>79</v>
      </c>
      <c r="E278" s="21" t="s">
        <v>33</v>
      </c>
      <c r="F278" s="23"/>
      <c r="G278" s="24"/>
      <c r="H278" s="24"/>
      <c r="I278" s="25"/>
      <c r="J278" s="24"/>
      <c r="K278" s="24"/>
      <c r="L278" s="24"/>
      <c r="M278" s="24"/>
      <c r="N278" s="23"/>
      <c r="O278" s="24"/>
      <c r="P278" s="24"/>
      <c r="Q278" s="25"/>
      <c r="R278" s="200"/>
      <c r="S278" s="23"/>
      <c r="T278" s="24"/>
      <c r="U278" s="104"/>
    </row>
    <row r="279" spans="1:21" x14ac:dyDescent="0.2">
      <c r="A279" s="11" t="str">
        <f t="shared" si="122"/>
        <v>Lothian</v>
      </c>
      <c r="B279" s="11" t="str">
        <f t="shared" si="123"/>
        <v>Neurology4</v>
      </c>
      <c r="C279" s="393" t="str">
        <f t="shared" si="125"/>
        <v>Neurology</v>
      </c>
      <c r="D279" s="86">
        <v>4</v>
      </c>
      <c r="E279" s="26" t="s">
        <v>14</v>
      </c>
      <c r="F279" s="27">
        <v>2130</v>
      </c>
      <c r="G279" s="28">
        <v>2190.69</v>
      </c>
      <c r="H279" s="28">
        <v>2133.12</v>
      </c>
      <c r="I279" s="29">
        <v>2023.3300000000002</v>
      </c>
      <c r="J279" s="356"/>
      <c r="K279" s="28"/>
      <c r="L279" s="28"/>
      <c r="M279" s="376"/>
      <c r="N279" s="27"/>
      <c r="O279" s="28"/>
      <c r="P279" s="28"/>
      <c r="Q279" s="29"/>
      <c r="R279" s="200"/>
      <c r="S279" s="179">
        <f>SUM(F279:I279)</f>
        <v>8477.1400000000012</v>
      </c>
      <c r="T279" s="180">
        <f>SUM(J279:M279)</f>
        <v>0</v>
      </c>
      <c r="U279" s="181">
        <f>SUM(N279:Q279)</f>
        <v>0</v>
      </c>
    </row>
    <row r="280" spans="1:21" x14ac:dyDescent="0.2">
      <c r="A280" s="11" t="str">
        <f t="shared" si="122"/>
        <v>Lothian</v>
      </c>
      <c r="B280" s="11" t="str">
        <f t="shared" si="123"/>
        <v>Neurology5</v>
      </c>
      <c r="C280" s="393" t="str">
        <f t="shared" si="125"/>
        <v>Neurology</v>
      </c>
      <c r="D280" s="87">
        <v>5</v>
      </c>
      <c r="E280" s="30" t="s">
        <v>13</v>
      </c>
      <c r="F280" s="31">
        <v>182</v>
      </c>
      <c r="G280" s="32">
        <v>408</v>
      </c>
      <c r="H280" s="32">
        <v>367</v>
      </c>
      <c r="I280" s="33">
        <v>258</v>
      </c>
      <c r="J280" s="357"/>
      <c r="K280" s="32"/>
      <c r="L280" s="32"/>
      <c r="M280" s="377"/>
      <c r="N280" s="31"/>
      <c r="O280" s="32"/>
      <c r="P280" s="32"/>
      <c r="Q280" s="33"/>
      <c r="R280" s="200"/>
      <c r="S280" s="163">
        <f>SUM(F280:I280)</f>
        <v>1215</v>
      </c>
      <c r="T280" s="164">
        <f>SUM(J280:M280)</f>
        <v>0</v>
      </c>
      <c r="U280" s="165">
        <f>SUM(N280:Q280)</f>
        <v>0</v>
      </c>
    </row>
    <row r="281" spans="1:21" x14ac:dyDescent="0.2">
      <c r="A281" s="11" t="str">
        <f t="shared" si="122"/>
        <v>Lothian</v>
      </c>
      <c r="B281" s="11" t="str">
        <f t="shared" si="123"/>
        <v>Neurology6</v>
      </c>
      <c r="C281" s="393" t="str">
        <f t="shared" si="125"/>
        <v>Neurology</v>
      </c>
      <c r="D281" s="84">
        <v>6</v>
      </c>
      <c r="E281" s="21" t="s">
        <v>16</v>
      </c>
      <c r="F281" s="62">
        <f t="shared" ref="F281:Q281" si="126">F279-F280</f>
        <v>1948</v>
      </c>
      <c r="G281" s="63">
        <f t="shared" si="126"/>
        <v>1782.69</v>
      </c>
      <c r="H281" s="63">
        <f t="shared" si="126"/>
        <v>1766.12</v>
      </c>
      <c r="I281" s="64">
        <f t="shared" si="126"/>
        <v>1765.3300000000002</v>
      </c>
      <c r="J281" s="352">
        <f t="shared" si="126"/>
        <v>0</v>
      </c>
      <c r="K281" s="63">
        <f t="shared" si="126"/>
        <v>0</v>
      </c>
      <c r="L281" s="63">
        <f t="shared" si="126"/>
        <v>0</v>
      </c>
      <c r="M281" s="372">
        <f t="shared" si="126"/>
        <v>0</v>
      </c>
      <c r="N281" s="62">
        <f t="shared" si="126"/>
        <v>0</v>
      </c>
      <c r="O281" s="63">
        <f t="shared" si="126"/>
        <v>0</v>
      </c>
      <c r="P281" s="63">
        <f t="shared" si="126"/>
        <v>0</v>
      </c>
      <c r="Q281" s="64">
        <f t="shared" si="126"/>
        <v>0</v>
      </c>
      <c r="R281" s="202"/>
      <c r="S281" s="386">
        <f>S279-S280</f>
        <v>7262.1400000000012</v>
      </c>
      <c r="T281" s="342">
        <f>T279-T280</f>
        <v>0</v>
      </c>
      <c r="U281" s="387">
        <f>U279-U280</f>
        <v>0</v>
      </c>
    </row>
    <row r="282" spans="1:21" x14ac:dyDescent="0.2">
      <c r="A282" s="11" t="str">
        <f t="shared" si="122"/>
        <v>Lothian</v>
      </c>
      <c r="B282" s="11" t="str">
        <f t="shared" si="123"/>
        <v xml:space="preserve">Neurology </v>
      </c>
      <c r="C282" s="393" t="str">
        <f t="shared" si="125"/>
        <v>Neurology</v>
      </c>
      <c r="D282" s="88" t="s">
        <v>79</v>
      </c>
      <c r="E282" s="34"/>
      <c r="F282" s="35"/>
      <c r="G282" s="36"/>
      <c r="H282" s="36"/>
      <c r="I282" s="37"/>
      <c r="J282" s="39"/>
      <c r="K282" s="39"/>
      <c r="L282" s="39"/>
      <c r="M282" s="39"/>
      <c r="N282" s="38"/>
      <c r="O282" s="39"/>
      <c r="P282" s="39"/>
      <c r="Q282" s="40"/>
      <c r="R282" s="200"/>
      <c r="S282" s="38"/>
      <c r="T282" s="39"/>
      <c r="U282" s="105"/>
    </row>
    <row r="283" spans="1:21" x14ac:dyDescent="0.2">
      <c r="A283" s="11" t="str">
        <f t="shared" si="122"/>
        <v>Lothian</v>
      </c>
      <c r="B283" s="11" t="str">
        <f t="shared" si="123"/>
        <v xml:space="preserve">Neurology </v>
      </c>
      <c r="C283" s="393" t="str">
        <f t="shared" si="125"/>
        <v>Neurology</v>
      </c>
      <c r="D283" s="84" t="s">
        <v>79</v>
      </c>
      <c r="E283" s="21" t="s">
        <v>29</v>
      </c>
      <c r="F283" s="23"/>
      <c r="G283" s="24"/>
      <c r="H283" s="24"/>
      <c r="I283" s="25"/>
      <c r="J283" s="24"/>
      <c r="K283" s="24"/>
      <c r="L283" s="24"/>
      <c r="M283" s="24"/>
      <c r="N283" s="23"/>
      <c r="O283" s="24"/>
      <c r="P283" s="24"/>
      <c r="Q283" s="25"/>
      <c r="R283" s="200"/>
      <c r="S283" s="23"/>
      <c r="T283" s="24"/>
      <c r="U283" s="104"/>
    </row>
    <row r="284" spans="1:21" x14ac:dyDescent="0.2">
      <c r="A284" s="11" t="str">
        <f t="shared" si="122"/>
        <v>Lothian</v>
      </c>
      <c r="B284" s="11" t="str">
        <f t="shared" si="123"/>
        <v>Neurology7</v>
      </c>
      <c r="C284" s="393" t="str">
        <f t="shared" si="125"/>
        <v>Neurology</v>
      </c>
      <c r="D284" s="86">
        <v>7</v>
      </c>
      <c r="E284" s="26" t="s">
        <v>46</v>
      </c>
      <c r="F284" s="27">
        <v>1574.05</v>
      </c>
      <c r="G284" s="28">
        <v>1755.27</v>
      </c>
      <c r="H284" s="28">
        <v>1784.97</v>
      </c>
      <c r="I284" s="29">
        <v>1784.97</v>
      </c>
      <c r="J284" s="356"/>
      <c r="K284" s="28"/>
      <c r="L284" s="28"/>
      <c r="M284" s="376"/>
      <c r="N284" s="27"/>
      <c r="O284" s="28"/>
      <c r="P284" s="28"/>
      <c r="Q284" s="29"/>
      <c r="R284" s="205"/>
      <c r="S284" s="153">
        <f>SUM(F284:I284)</f>
        <v>6899.26</v>
      </c>
      <c r="T284" s="154">
        <f>SUM(J284:M284)</f>
        <v>0</v>
      </c>
      <c r="U284" s="157">
        <f>SUM(N284:Q284)</f>
        <v>0</v>
      </c>
    </row>
    <row r="285" spans="1:21" x14ac:dyDescent="0.2">
      <c r="A285" s="11" t="str">
        <f t="shared" si="122"/>
        <v>Lothian</v>
      </c>
      <c r="B285" s="11" t="str">
        <f t="shared" si="123"/>
        <v>Neurology8</v>
      </c>
      <c r="C285" s="393" t="str">
        <f t="shared" si="125"/>
        <v>Neurology</v>
      </c>
      <c r="D285" s="86">
        <v>8</v>
      </c>
      <c r="E285" s="30" t="s">
        <v>53</v>
      </c>
      <c r="F285" s="31">
        <v>244</v>
      </c>
      <c r="G285" s="32">
        <v>84.1</v>
      </c>
      <c r="H285" s="32">
        <v>228.3</v>
      </c>
      <c r="I285" s="33">
        <v>204.3</v>
      </c>
      <c r="J285" s="357"/>
      <c r="K285" s="32"/>
      <c r="L285" s="32"/>
      <c r="M285" s="377"/>
      <c r="N285" s="31"/>
      <c r="O285" s="32"/>
      <c r="P285" s="32"/>
      <c r="Q285" s="33"/>
      <c r="R285" s="205"/>
      <c r="S285" s="159">
        <f>SUM(F285:I285)</f>
        <v>760.7</v>
      </c>
      <c r="T285" s="160">
        <f>SUM(J285:M285)</f>
        <v>0</v>
      </c>
      <c r="U285" s="162">
        <f>SUM(N285:Q285)</f>
        <v>0</v>
      </c>
    </row>
    <row r="286" spans="1:21" x14ac:dyDescent="0.2">
      <c r="A286" s="11" t="str">
        <f t="shared" si="122"/>
        <v>Lothian</v>
      </c>
      <c r="B286" s="11" t="str">
        <f t="shared" si="123"/>
        <v>Neurology9</v>
      </c>
      <c r="C286" s="393" t="str">
        <f t="shared" si="125"/>
        <v>Neurology</v>
      </c>
      <c r="D286" s="84">
        <v>9</v>
      </c>
      <c r="E286" s="21" t="s">
        <v>32</v>
      </c>
      <c r="F286" s="62">
        <f t="shared" ref="F286:Q286" si="127">SUM(F284:F285)</f>
        <v>1818.05</v>
      </c>
      <c r="G286" s="63">
        <f t="shared" si="127"/>
        <v>1839.37</v>
      </c>
      <c r="H286" s="63">
        <f t="shared" si="127"/>
        <v>2013.27</v>
      </c>
      <c r="I286" s="64">
        <f t="shared" si="127"/>
        <v>1989.27</v>
      </c>
      <c r="J286" s="352">
        <f t="shared" si="127"/>
        <v>0</v>
      </c>
      <c r="K286" s="63">
        <f t="shared" si="127"/>
        <v>0</v>
      </c>
      <c r="L286" s="63">
        <f t="shared" si="127"/>
        <v>0</v>
      </c>
      <c r="M286" s="372">
        <f t="shared" si="127"/>
        <v>0</v>
      </c>
      <c r="N286" s="62">
        <f t="shared" si="127"/>
        <v>0</v>
      </c>
      <c r="O286" s="63">
        <f t="shared" si="127"/>
        <v>0</v>
      </c>
      <c r="P286" s="63">
        <f t="shared" si="127"/>
        <v>0</v>
      </c>
      <c r="Q286" s="64">
        <f t="shared" si="127"/>
        <v>0</v>
      </c>
      <c r="R286" s="202"/>
      <c r="S286" s="62">
        <f>SUM(F286:I286)</f>
        <v>7659.9600000000009</v>
      </c>
      <c r="T286" s="63">
        <f>SUM(J286:M286)</f>
        <v>0</v>
      </c>
      <c r="U286" s="100">
        <f>SUM(N286:Q286)</f>
        <v>0</v>
      </c>
    </row>
    <row r="287" spans="1:21" x14ac:dyDescent="0.2">
      <c r="A287" s="11" t="str">
        <f t="shared" si="122"/>
        <v>Lothian</v>
      </c>
      <c r="B287" s="11" t="str">
        <f t="shared" si="123"/>
        <v xml:space="preserve">Neurology </v>
      </c>
      <c r="C287" s="393" t="str">
        <f t="shared" si="125"/>
        <v>Neurology</v>
      </c>
      <c r="D287" s="89" t="s">
        <v>79</v>
      </c>
      <c r="E287" s="43"/>
      <c r="F287" s="38"/>
      <c r="G287" s="39"/>
      <c r="H287" s="39"/>
      <c r="I287" s="40"/>
      <c r="J287" s="39"/>
      <c r="K287" s="39"/>
      <c r="L287" s="39"/>
      <c r="M287" s="39"/>
      <c r="N287" s="38"/>
      <c r="O287" s="39"/>
      <c r="P287" s="39"/>
      <c r="Q287" s="40"/>
      <c r="R287" s="205"/>
      <c r="S287" s="38"/>
      <c r="T287" s="39"/>
      <c r="U287" s="105"/>
    </row>
    <row r="288" spans="1:21" x14ac:dyDescent="0.2">
      <c r="A288" s="11" t="str">
        <f t="shared" si="122"/>
        <v>Lothian</v>
      </c>
      <c r="B288" s="11" t="str">
        <f t="shared" si="123"/>
        <v xml:space="preserve">Neurology </v>
      </c>
      <c r="C288" s="393" t="str">
        <f t="shared" si="125"/>
        <v>Neurology</v>
      </c>
      <c r="D288" s="84" t="s">
        <v>79</v>
      </c>
      <c r="E288" s="21" t="s">
        <v>24</v>
      </c>
      <c r="F288" s="23"/>
      <c r="G288" s="24"/>
      <c r="H288" s="24"/>
      <c r="I288" s="25"/>
      <c r="J288" s="24"/>
      <c r="K288" s="24"/>
      <c r="L288" s="24"/>
      <c r="M288" s="24"/>
      <c r="N288" s="23"/>
      <c r="O288" s="24"/>
      <c r="P288" s="24"/>
      <c r="Q288" s="25"/>
      <c r="R288" s="205"/>
      <c r="S288" s="23"/>
      <c r="T288" s="24"/>
      <c r="U288" s="104"/>
    </row>
    <row r="289" spans="1:21" x14ac:dyDescent="0.2">
      <c r="A289" s="11" t="str">
        <f t="shared" si="122"/>
        <v>Lothian</v>
      </c>
      <c r="B289" s="11" t="str">
        <f t="shared" si="123"/>
        <v>Neurology10</v>
      </c>
      <c r="C289" s="393" t="str">
        <f t="shared" si="125"/>
        <v>Neurology</v>
      </c>
      <c r="D289" s="151">
        <v>10</v>
      </c>
      <c r="E289" s="152" t="s">
        <v>109</v>
      </c>
      <c r="F289" s="153">
        <f t="shared" ref="F289:Q289" si="128">F281-F284</f>
        <v>373.95000000000005</v>
      </c>
      <c r="G289" s="154">
        <f t="shared" si="128"/>
        <v>27.420000000000073</v>
      </c>
      <c r="H289" s="154">
        <f t="shared" si="128"/>
        <v>-18.850000000000136</v>
      </c>
      <c r="I289" s="155">
        <f t="shared" si="128"/>
        <v>-19.639999999999873</v>
      </c>
      <c r="J289" s="343">
        <f t="shared" si="128"/>
        <v>0</v>
      </c>
      <c r="K289" s="154">
        <f t="shared" si="128"/>
        <v>0</v>
      </c>
      <c r="L289" s="154">
        <f t="shared" si="128"/>
        <v>0</v>
      </c>
      <c r="M289" s="371">
        <f t="shared" si="128"/>
        <v>0</v>
      </c>
      <c r="N289" s="153">
        <f t="shared" si="128"/>
        <v>0</v>
      </c>
      <c r="O289" s="154">
        <f t="shared" si="128"/>
        <v>0</v>
      </c>
      <c r="P289" s="154">
        <f t="shared" si="128"/>
        <v>0</v>
      </c>
      <c r="Q289" s="155">
        <f t="shared" si="128"/>
        <v>0</v>
      </c>
      <c r="R289" s="203"/>
      <c r="S289" s="344">
        <f>S281-S284</f>
        <v>362.88000000000102</v>
      </c>
      <c r="T289" s="343">
        <f>T281-T284</f>
        <v>0</v>
      </c>
      <c r="U289" s="157">
        <f>U281-U284</f>
        <v>0</v>
      </c>
    </row>
    <row r="290" spans="1:21" x14ac:dyDescent="0.2">
      <c r="A290" s="11" t="str">
        <f t="shared" si="122"/>
        <v>Lothian</v>
      </c>
      <c r="B290" s="11" t="str">
        <f t="shared" si="123"/>
        <v>Neurology11</v>
      </c>
      <c r="C290" s="393" t="str">
        <f t="shared" si="125"/>
        <v>Neurology</v>
      </c>
      <c r="D290" s="151">
        <v>11</v>
      </c>
      <c r="E290" s="152" t="s">
        <v>110</v>
      </c>
      <c r="F290" s="159">
        <f t="shared" ref="F290:U290" si="129">F281-F286</f>
        <v>129.95000000000005</v>
      </c>
      <c r="G290" s="160">
        <f t="shared" si="129"/>
        <v>-56.679999999999836</v>
      </c>
      <c r="H290" s="160">
        <f t="shared" si="129"/>
        <v>-247.15000000000009</v>
      </c>
      <c r="I290" s="161">
        <f t="shared" si="129"/>
        <v>-223.93999999999983</v>
      </c>
      <c r="J290" s="353">
        <f t="shared" si="129"/>
        <v>0</v>
      </c>
      <c r="K290" s="160">
        <f t="shared" si="129"/>
        <v>0</v>
      </c>
      <c r="L290" s="160">
        <f t="shared" si="129"/>
        <v>0</v>
      </c>
      <c r="M290" s="373">
        <f t="shared" si="129"/>
        <v>0</v>
      </c>
      <c r="N290" s="159">
        <f t="shared" si="129"/>
        <v>0</v>
      </c>
      <c r="O290" s="160">
        <f t="shared" si="129"/>
        <v>0</v>
      </c>
      <c r="P290" s="160">
        <f t="shared" si="129"/>
        <v>0</v>
      </c>
      <c r="Q290" s="161">
        <f t="shared" si="129"/>
        <v>0</v>
      </c>
      <c r="R290" s="203">
        <f t="shared" si="129"/>
        <v>0</v>
      </c>
      <c r="S290" s="153">
        <f t="shared" si="129"/>
        <v>-397.81999999999971</v>
      </c>
      <c r="T290" s="160">
        <f t="shared" si="129"/>
        <v>0</v>
      </c>
      <c r="U290" s="162">
        <f t="shared" si="129"/>
        <v>0</v>
      </c>
    </row>
    <row r="291" spans="1:21" x14ac:dyDescent="0.2">
      <c r="A291" s="11" t="str">
        <f t="shared" si="122"/>
        <v>Lothian</v>
      </c>
      <c r="B291" s="11" t="str">
        <f t="shared" si="123"/>
        <v>Neurology12</v>
      </c>
      <c r="C291" s="393" t="str">
        <f t="shared" si="125"/>
        <v>Neurology</v>
      </c>
      <c r="D291" s="151">
        <v>12</v>
      </c>
      <c r="E291" s="158" t="s">
        <v>27</v>
      </c>
      <c r="F291" s="170">
        <f>F276+F290</f>
        <v>2037.95</v>
      </c>
      <c r="G291" s="164">
        <f t="shared" ref="G291:Q291" si="130">F291+G290</f>
        <v>1981.2700000000002</v>
      </c>
      <c r="H291" s="164">
        <f t="shared" si="130"/>
        <v>1734.1200000000001</v>
      </c>
      <c r="I291" s="166">
        <f t="shared" si="130"/>
        <v>1510.1800000000003</v>
      </c>
      <c r="J291" s="354">
        <f t="shared" si="130"/>
        <v>1510.1800000000003</v>
      </c>
      <c r="K291" s="164">
        <f t="shared" si="130"/>
        <v>1510.1800000000003</v>
      </c>
      <c r="L291" s="164">
        <f t="shared" si="130"/>
        <v>1510.1800000000003</v>
      </c>
      <c r="M291" s="374">
        <f t="shared" si="130"/>
        <v>1510.1800000000003</v>
      </c>
      <c r="N291" s="163">
        <f t="shared" si="130"/>
        <v>1510.1800000000003</v>
      </c>
      <c r="O291" s="164">
        <f t="shared" si="130"/>
        <v>1510.1800000000003</v>
      </c>
      <c r="P291" s="164">
        <f t="shared" si="130"/>
        <v>1510.1800000000003</v>
      </c>
      <c r="Q291" s="166">
        <f t="shared" si="130"/>
        <v>1510.1800000000003</v>
      </c>
      <c r="R291" s="203"/>
      <c r="S291" s="163">
        <f>I291</f>
        <v>1510.1800000000003</v>
      </c>
      <c r="T291" s="164">
        <f>M291</f>
        <v>1510.1800000000003</v>
      </c>
      <c r="U291" s="165">
        <f>Q291</f>
        <v>1510.1800000000003</v>
      </c>
    </row>
    <row r="292" spans="1:21" x14ac:dyDescent="0.2">
      <c r="A292" s="11" t="str">
        <f t="shared" si="122"/>
        <v>Lothian</v>
      </c>
      <c r="B292" s="11" t="str">
        <f t="shared" si="123"/>
        <v>Neurology13</v>
      </c>
      <c r="C292" s="393" t="str">
        <f t="shared" si="125"/>
        <v>Neurology</v>
      </c>
      <c r="D292" s="151">
        <v>13</v>
      </c>
      <c r="E292" s="152" t="s">
        <v>25</v>
      </c>
      <c r="F292" s="163">
        <f t="shared" ref="F292:Q292" si="131">F291/(F286/13)</f>
        <v>14.572398998927422</v>
      </c>
      <c r="G292" s="164">
        <f t="shared" si="131"/>
        <v>14.002897731288433</v>
      </c>
      <c r="H292" s="164">
        <f t="shared" si="131"/>
        <v>11.197484689087903</v>
      </c>
      <c r="I292" s="166">
        <f t="shared" si="131"/>
        <v>9.869117817088684</v>
      </c>
      <c r="J292" s="354" t="e">
        <f t="shared" si="131"/>
        <v>#DIV/0!</v>
      </c>
      <c r="K292" s="164" t="e">
        <f t="shared" si="131"/>
        <v>#DIV/0!</v>
      </c>
      <c r="L292" s="164" t="e">
        <f t="shared" si="131"/>
        <v>#DIV/0!</v>
      </c>
      <c r="M292" s="374" t="e">
        <f t="shared" si="131"/>
        <v>#DIV/0!</v>
      </c>
      <c r="N292" s="163" t="e">
        <f t="shared" si="131"/>
        <v>#DIV/0!</v>
      </c>
      <c r="O292" s="164" t="e">
        <f t="shared" si="131"/>
        <v>#DIV/0!</v>
      </c>
      <c r="P292" s="164" t="e">
        <f t="shared" si="131"/>
        <v>#DIV/0!</v>
      </c>
      <c r="Q292" s="166" t="e">
        <f t="shared" si="131"/>
        <v>#DIV/0!</v>
      </c>
      <c r="R292" s="203"/>
      <c r="S292" s="163">
        <f>I292</f>
        <v>9.869117817088684</v>
      </c>
      <c r="T292" s="164" t="e">
        <f>M292</f>
        <v>#DIV/0!</v>
      </c>
      <c r="U292" s="165" t="e">
        <f>Q292</f>
        <v>#DIV/0!</v>
      </c>
    </row>
    <row r="293" spans="1:21" x14ac:dyDescent="0.2">
      <c r="A293" s="11" t="str">
        <f t="shared" si="122"/>
        <v>Lothian</v>
      </c>
      <c r="B293" s="11" t="str">
        <f t="shared" si="123"/>
        <v>Neurology14</v>
      </c>
      <c r="C293" s="393" t="str">
        <f t="shared" si="125"/>
        <v>Neurology</v>
      </c>
      <c r="D293" s="86">
        <v>14</v>
      </c>
      <c r="E293" s="45" t="s">
        <v>30</v>
      </c>
      <c r="F293" s="48">
        <v>1029.95</v>
      </c>
      <c r="G293" s="46">
        <v>973.27</v>
      </c>
      <c r="H293" s="46">
        <v>726.11999999999944</v>
      </c>
      <c r="I293" s="47">
        <v>502.17999999999984</v>
      </c>
      <c r="J293" s="358"/>
      <c r="K293" s="46"/>
      <c r="L293" s="46"/>
      <c r="M293" s="378"/>
      <c r="N293" s="48"/>
      <c r="O293" s="46"/>
      <c r="P293" s="46"/>
      <c r="Q293" s="47"/>
      <c r="R293" s="205"/>
      <c r="S293" s="163">
        <f>I293</f>
        <v>502.17999999999984</v>
      </c>
      <c r="T293" s="164">
        <f>M293</f>
        <v>0</v>
      </c>
      <c r="U293" s="165">
        <f>Q293</f>
        <v>0</v>
      </c>
    </row>
    <row r="294" spans="1:21" x14ac:dyDescent="0.2">
      <c r="A294" s="11" t="str">
        <f t="shared" si="122"/>
        <v>Lothian</v>
      </c>
      <c r="B294" s="11" t="str">
        <f t="shared" si="123"/>
        <v>Neurology15</v>
      </c>
      <c r="C294" s="393" t="str">
        <f t="shared" si="125"/>
        <v>Neurology</v>
      </c>
      <c r="D294" s="151">
        <v>15</v>
      </c>
      <c r="E294" s="152" t="s">
        <v>187</v>
      </c>
      <c r="F294" s="364">
        <v>578.56960568566603</v>
      </c>
      <c r="G294" s="337">
        <v>515.17706752652714</v>
      </c>
      <c r="H294" s="338">
        <v>480.50168798147246</v>
      </c>
      <c r="I294" s="365">
        <v>445.82630843641778</v>
      </c>
      <c r="J294" s="339">
        <v>411.15092889136309</v>
      </c>
      <c r="K294" s="340">
        <v>376.47554934630824</v>
      </c>
      <c r="L294" s="337">
        <v>245.69983220495905</v>
      </c>
      <c r="M294" s="339">
        <v>114.92411506360986</v>
      </c>
      <c r="N294" s="396" t="s">
        <v>15</v>
      </c>
      <c r="O294" s="397" t="s">
        <v>15</v>
      </c>
      <c r="P294" s="398" t="s">
        <v>15</v>
      </c>
      <c r="Q294" s="399" t="s">
        <v>15</v>
      </c>
      <c r="R294" s="205"/>
      <c r="S294" s="163">
        <f>I294</f>
        <v>445.82630843641778</v>
      </c>
      <c r="T294" s="164">
        <f>M294</f>
        <v>114.92411506360986</v>
      </c>
      <c r="U294" s="165" t="str">
        <f>Q294</f>
        <v>-</v>
      </c>
    </row>
    <row r="295" spans="1:21" x14ac:dyDescent="0.2">
      <c r="A295" s="11" t="str">
        <f t="shared" si="122"/>
        <v>Lothian</v>
      </c>
      <c r="B295" s="11" t="str">
        <f t="shared" si="123"/>
        <v>Neurology16</v>
      </c>
      <c r="C295" s="393" t="str">
        <f t="shared" si="125"/>
        <v>Neurology</v>
      </c>
      <c r="D295" s="85">
        <v>16</v>
      </c>
      <c r="E295" s="14" t="s">
        <v>31</v>
      </c>
      <c r="F295" s="515">
        <v>266.95000000000005</v>
      </c>
      <c r="G295" s="514">
        <v>210.27000000000044</v>
      </c>
      <c r="H295" s="514">
        <v>0</v>
      </c>
      <c r="I295" s="513">
        <v>0</v>
      </c>
      <c r="J295" s="359"/>
      <c r="K295" s="341"/>
      <c r="L295" s="341"/>
      <c r="M295" s="379"/>
      <c r="N295" s="367"/>
      <c r="O295" s="341"/>
      <c r="P295" s="341"/>
      <c r="Q295" s="368"/>
      <c r="R295" s="205"/>
      <c r="S295" s="159"/>
      <c r="T295" s="160"/>
      <c r="U295" s="162"/>
    </row>
    <row r="296" spans="1:21" x14ac:dyDescent="0.2">
      <c r="A296" s="11" t="str">
        <f t="shared" si="122"/>
        <v>Lothian</v>
      </c>
      <c r="B296" s="11" t="str">
        <f t="shared" si="123"/>
        <v xml:space="preserve">Neurology </v>
      </c>
      <c r="C296" s="393" t="str">
        <f t="shared" si="125"/>
        <v>Neurology</v>
      </c>
      <c r="D296" s="84" t="s">
        <v>79</v>
      </c>
      <c r="E296" s="21" t="s">
        <v>54</v>
      </c>
      <c r="F296" s="23"/>
      <c r="G296" s="24"/>
      <c r="H296" s="24"/>
      <c r="I296" s="25"/>
      <c r="J296" s="24"/>
      <c r="K296" s="24"/>
      <c r="L296" s="24"/>
      <c r="M296" s="24"/>
      <c r="N296" s="23"/>
      <c r="O296" s="24"/>
      <c r="P296" s="24"/>
      <c r="Q296" s="25"/>
      <c r="R296" s="200"/>
      <c r="S296" s="23"/>
      <c r="T296" s="24"/>
      <c r="U296" s="104"/>
    </row>
    <row r="297" spans="1:21" x14ac:dyDescent="0.2">
      <c r="A297" s="11" t="str">
        <f t="shared" si="122"/>
        <v>Lothian</v>
      </c>
      <c r="B297" s="11" t="str">
        <f t="shared" si="123"/>
        <v>Neurology17</v>
      </c>
      <c r="C297" s="393" t="str">
        <f t="shared" si="125"/>
        <v>Neurology</v>
      </c>
      <c r="D297" s="336">
        <v>17</v>
      </c>
      <c r="E297" s="44" t="s">
        <v>26</v>
      </c>
      <c r="F297" s="49">
        <v>0</v>
      </c>
      <c r="G297" s="50">
        <v>0</v>
      </c>
      <c r="H297" s="50">
        <v>0</v>
      </c>
      <c r="I297" s="51">
        <v>0</v>
      </c>
      <c r="J297" s="360">
        <v>0</v>
      </c>
      <c r="K297" s="50">
        <v>0</v>
      </c>
      <c r="L297" s="50">
        <v>0</v>
      </c>
      <c r="M297" s="380">
        <v>0</v>
      </c>
      <c r="N297" s="49">
        <v>0</v>
      </c>
      <c r="O297" s="50">
        <v>0</v>
      </c>
      <c r="P297" s="50">
        <v>0</v>
      </c>
      <c r="Q297" s="51">
        <v>0</v>
      </c>
      <c r="R297" s="200"/>
      <c r="S297" s="27"/>
      <c r="T297" s="28"/>
      <c r="U297" s="113"/>
    </row>
    <row r="298" spans="1:21" ht="13.5" thickBot="1" x14ac:dyDescent="0.25">
      <c r="A298" s="11" t="str">
        <f t="shared" si="122"/>
        <v>Lothian</v>
      </c>
      <c r="B298" s="11" t="str">
        <f t="shared" si="123"/>
        <v>Neurology18</v>
      </c>
      <c r="C298" s="393" t="str">
        <f t="shared" si="125"/>
        <v>Neurology</v>
      </c>
      <c r="D298" s="167">
        <v>18</v>
      </c>
      <c r="E298" s="168" t="s">
        <v>34</v>
      </c>
      <c r="F298" s="163">
        <f t="shared" ref="F298:Q298" si="132">F297*F286</f>
        <v>0</v>
      </c>
      <c r="G298" s="164">
        <f t="shared" si="132"/>
        <v>0</v>
      </c>
      <c r="H298" s="164">
        <f t="shared" si="132"/>
        <v>0</v>
      </c>
      <c r="I298" s="166">
        <f t="shared" si="132"/>
        <v>0</v>
      </c>
      <c r="J298" s="354">
        <f t="shared" si="132"/>
        <v>0</v>
      </c>
      <c r="K298" s="164">
        <f t="shared" si="132"/>
        <v>0</v>
      </c>
      <c r="L298" s="164">
        <f t="shared" si="132"/>
        <v>0</v>
      </c>
      <c r="M298" s="374">
        <f t="shared" si="132"/>
        <v>0</v>
      </c>
      <c r="N298" s="163">
        <f t="shared" si="132"/>
        <v>0</v>
      </c>
      <c r="O298" s="164">
        <f t="shared" si="132"/>
        <v>0</v>
      </c>
      <c r="P298" s="164">
        <f t="shared" si="132"/>
        <v>0</v>
      </c>
      <c r="Q298" s="166">
        <f t="shared" si="132"/>
        <v>0</v>
      </c>
      <c r="R298" s="202"/>
      <c r="S298" s="163">
        <f>SUM(F298:I298)</f>
        <v>0</v>
      </c>
      <c r="T298" s="164">
        <f>SUM(J298:M298)</f>
        <v>0</v>
      </c>
      <c r="U298" s="165">
        <f>SUM(N298:Q298)</f>
        <v>0</v>
      </c>
    </row>
    <row r="299" spans="1:21" ht="18.75" thickBot="1" x14ac:dyDescent="0.3">
      <c r="A299" s="11" t="str">
        <f t="shared" si="122"/>
        <v>Lothian</v>
      </c>
      <c r="B299" s="11" t="str">
        <f t="shared" si="123"/>
        <v>NeurosurgeryNeurosurgery</v>
      </c>
      <c r="C299" s="392" t="str">
        <f>D299</f>
        <v>Neurosurgery</v>
      </c>
      <c r="D299" s="68" t="s">
        <v>66</v>
      </c>
      <c r="E299" s="80"/>
      <c r="F299" s="366"/>
      <c r="G299" s="81"/>
      <c r="H299" s="81"/>
      <c r="I299" s="363"/>
      <c r="J299" s="81"/>
      <c r="K299" s="81"/>
      <c r="L299" s="81"/>
      <c r="M299" s="81"/>
      <c r="N299" s="382"/>
      <c r="O299" s="69"/>
      <c r="P299" s="69"/>
      <c r="Q299" s="383"/>
      <c r="R299" s="69"/>
      <c r="S299" s="382"/>
      <c r="T299" s="69"/>
      <c r="U299" s="82"/>
    </row>
    <row r="300" spans="1:21" x14ac:dyDescent="0.2">
      <c r="A300" s="11" t="str">
        <f t="shared" si="122"/>
        <v>Lothian</v>
      </c>
      <c r="B300" s="11" t="str">
        <f t="shared" si="123"/>
        <v>Neurosurgery1</v>
      </c>
      <c r="C300" s="393" t="str">
        <f t="shared" ref="C300:C324" si="133">C299</f>
        <v>Neurosurgery</v>
      </c>
      <c r="D300" s="84">
        <v>1</v>
      </c>
      <c r="E300" s="21" t="s">
        <v>52</v>
      </c>
      <c r="F300" s="197">
        <v>943</v>
      </c>
      <c r="G300" s="20"/>
      <c r="H300" s="20"/>
      <c r="I300" s="117"/>
      <c r="J300" s="13"/>
      <c r="K300" s="13"/>
      <c r="L300" s="13"/>
      <c r="M300" s="13"/>
      <c r="N300" s="125"/>
      <c r="O300" s="13"/>
      <c r="P300" s="13"/>
      <c r="Q300" s="126"/>
      <c r="R300" s="200"/>
      <c r="S300" s="116"/>
      <c r="T300" s="20"/>
      <c r="U300" s="118"/>
    </row>
    <row r="301" spans="1:21" x14ac:dyDescent="0.2">
      <c r="A301" s="11" t="str">
        <f t="shared" si="122"/>
        <v>Lothian</v>
      </c>
      <c r="B301" s="11" t="str">
        <f t="shared" si="123"/>
        <v>Neurosurgery2</v>
      </c>
      <c r="C301" s="393" t="str">
        <f t="shared" si="133"/>
        <v>Neurosurgery</v>
      </c>
      <c r="D301" s="84">
        <v>2</v>
      </c>
      <c r="E301" s="21" t="s">
        <v>93</v>
      </c>
      <c r="F301" s="197">
        <v>433</v>
      </c>
      <c r="G301" s="20"/>
      <c r="H301" s="20"/>
      <c r="I301" s="117"/>
      <c r="J301" s="20"/>
      <c r="K301" s="20"/>
      <c r="L301" s="20"/>
      <c r="M301" s="20"/>
      <c r="N301" s="116"/>
      <c r="O301" s="20"/>
      <c r="P301" s="20"/>
      <c r="Q301" s="117"/>
      <c r="R301" s="200"/>
      <c r="S301" s="116"/>
      <c r="T301" s="20"/>
      <c r="U301" s="118"/>
    </row>
    <row r="302" spans="1:21" x14ac:dyDescent="0.2">
      <c r="A302" s="11" t="str">
        <f t="shared" si="122"/>
        <v>Lothian</v>
      </c>
      <c r="B302" s="11" t="str">
        <f t="shared" si="123"/>
        <v>Neurosurgery3</v>
      </c>
      <c r="C302" s="393" t="str">
        <f t="shared" si="133"/>
        <v>Neurosurgery</v>
      </c>
      <c r="D302" s="84">
        <v>3</v>
      </c>
      <c r="E302" s="21" t="s">
        <v>94</v>
      </c>
      <c r="F302" s="197">
        <v>1555</v>
      </c>
      <c r="G302" s="20"/>
      <c r="H302" s="20"/>
      <c r="I302" s="117"/>
      <c r="J302" s="20"/>
      <c r="K302" s="20"/>
      <c r="L302" s="20"/>
      <c r="M302" s="20"/>
      <c r="N302" s="116"/>
      <c r="O302" s="20"/>
      <c r="P302" s="20"/>
      <c r="Q302" s="117"/>
      <c r="R302" s="200"/>
      <c r="S302" s="116"/>
      <c r="T302" s="20"/>
      <c r="U302" s="118"/>
    </row>
    <row r="303" spans="1:21" x14ac:dyDescent="0.2">
      <c r="A303" s="11" t="str">
        <f t="shared" si="122"/>
        <v>Lothian</v>
      </c>
      <c r="B303" s="11" t="str">
        <f t="shared" si="123"/>
        <v xml:space="preserve">Neurosurgery </v>
      </c>
      <c r="C303" s="393" t="str">
        <f t="shared" si="133"/>
        <v>Neurosurgery</v>
      </c>
      <c r="D303" s="88" t="s">
        <v>79</v>
      </c>
      <c r="E303" s="34"/>
      <c r="F303" s="116"/>
      <c r="G303" s="20"/>
      <c r="H303" s="20"/>
      <c r="I303" s="117"/>
      <c r="J303" s="52"/>
      <c r="K303" s="52"/>
      <c r="L303" s="52"/>
      <c r="M303" s="52"/>
      <c r="N303" s="127"/>
      <c r="O303" s="52"/>
      <c r="P303" s="52"/>
      <c r="Q303" s="128"/>
      <c r="R303" s="200"/>
      <c r="S303" s="116"/>
      <c r="T303" s="20"/>
      <c r="U303" s="118"/>
    </row>
    <row r="304" spans="1:21" x14ac:dyDescent="0.2">
      <c r="A304" s="11" t="str">
        <f t="shared" si="122"/>
        <v>Lothian</v>
      </c>
      <c r="B304" s="11" t="str">
        <f t="shared" si="123"/>
        <v xml:space="preserve">Neurosurgery </v>
      </c>
      <c r="C304" s="393" t="str">
        <f t="shared" si="133"/>
        <v>Neurosurgery</v>
      </c>
      <c r="D304" s="84" t="s">
        <v>79</v>
      </c>
      <c r="E304" s="21" t="s">
        <v>33</v>
      </c>
      <c r="F304" s="23"/>
      <c r="G304" s="24"/>
      <c r="H304" s="24"/>
      <c r="I304" s="25"/>
      <c r="J304" s="24"/>
      <c r="K304" s="24"/>
      <c r="L304" s="24"/>
      <c r="M304" s="24"/>
      <c r="N304" s="23"/>
      <c r="O304" s="24"/>
      <c r="P304" s="24"/>
      <c r="Q304" s="25"/>
      <c r="R304" s="200"/>
      <c r="S304" s="23"/>
      <c r="T304" s="24"/>
      <c r="U304" s="104"/>
    </row>
    <row r="305" spans="1:21" x14ac:dyDescent="0.2">
      <c r="A305" s="11" t="str">
        <f t="shared" si="122"/>
        <v>Lothian</v>
      </c>
      <c r="B305" s="11" t="str">
        <f t="shared" si="123"/>
        <v>Neurosurgery4</v>
      </c>
      <c r="C305" s="393" t="str">
        <f t="shared" si="133"/>
        <v>Neurosurgery</v>
      </c>
      <c r="D305" s="86">
        <v>4</v>
      </c>
      <c r="E305" s="26" t="s">
        <v>14</v>
      </c>
      <c r="F305" s="27">
        <v>1611</v>
      </c>
      <c r="G305" s="28">
        <v>1695</v>
      </c>
      <c r="H305" s="28">
        <v>1666</v>
      </c>
      <c r="I305" s="29">
        <v>1531</v>
      </c>
      <c r="J305" s="356"/>
      <c r="K305" s="28"/>
      <c r="L305" s="28"/>
      <c r="M305" s="376"/>
      <c r="N305" s="27"/>
      <c r="O305" s="28"/>
      <c r="P305" s="28"/>
      <c r="Q305" s="29"/>
      <c r="R305" s="200"/>
      <c r="S305" s="179">
        <f>SUM(F305:I305)</f>
        <v>6503</v>
      </c>
      <c r="T305" s="180">
        <f>SUM(J305:M305)</f>
        <v>0</v>
      </c>
      <c r="U305" s="181">
        <f>SUM(N305:Q305)</f>
        <v>0</v>
      </c>
    </row>
    <row r="306" spans="1:21" x14ac:dyDescent="0.2">
      <c r="A306" s="11" t="str">
        <f t="shared" si="122"/>
        <v>Lothian</v>
      </c>
      <c r="B306" s="11" t="str">
        <f t="shared" si="123"/>
        <v>Neurosurgery5</v>
      </c>
      <c r="C306" s="393" t="str">
        <f t="shared" si="133"/>
        <v>Neurosurgery</v>
      </c>
      <c r="D306" s="87">
        <v>5</v>
      </c>
      <c r="E306" s="30" t="s">
        <v>13</v>
      </c>
      <c r="F306" s="31">
        <v>280</v>
      </c>
      <c r="G306" s="32">
        <v>539</v>
      </c>
      <c r="H306" s="32">
        <v>349</v>
      </c>
      <c r="I306" s="33">
        <v>330</v>
      </c>
      <c r="J306" s="357"/>
      <c r="K306" s="32"/>
      <c r="L306" s="32"/>
      <c r="M306" s="377"/>
      <c r="N306" s="31"/>
      <c r="O306" s="32"/>
      <c r="P306" s="32"/>
      <c r="Q306" s="33"/>
      <c r="R306" s="200"/>
      <c r="S306" s="163">
        <f>SUM(F306:I306)</f>
        <v>1498</v>
      </c>
      <c r="T306" s="164">
        <f>SUM(J306:M306)</f>
        <v>0</v>
      </c>
      <c r="U306" s="165">
        <f>SUM(N306:Q306)</f>
        <v>0</v>
      </c>
    </row>
    <row r="307" spans="1:21" x14ac:dyDescent="0.2">
      <c r="A307" s="11" t="str">
        <f t="shared" si="122"/>
        <v>Lothian</v>
      </c>
      <c r="B307" s="11" t="str">
        <f t="shared" si="123"/>
        <v>Neurosurgery6</v>
      </c>
      <c r="C307" s="393" t="str">
        <f t="shared" si="133"/>
        <v>Neurosurgery</v>
      </c>
      <c r="D307" s="84">
        <v>6</v>
      </c>
      <c r="E307" s="21" t="s">
        <v>16</v>
      </c>
      <c r="F307" s="62">
        <f t="shared" ref="F307:Q307" si="134">F305-F306</f>
        <v>1331</v>
      </c>
      <c r="G307" s="63">
        <f t="shared" si="134"/>
        <v>1156</v>
      </c>
      <c r="H307" s="63">
        <f t="shared" si="134"/>
        <v>1317</v>
      </c>
      <c r="I307" s="64">
        <f t="shared" si="134"/>
        <v>1201</v>
      </c>
      <c r="J307" s="352">
        <f t="shared" si="134"/>
        <v>0</v>
      </c>
      <c r="K307" s="63">
        <f t="shared" si="134"/>
        <v>0</v>
      </c>
      <c r="L307" s="63">
        <f t="shared" si="134"/>
        <v>0</v>
      </c>
      <c r="M307" s="372">
        <f t="shared" si="134"/>
        <v>0</v>
      </c>
      <c r="N307" s="62">
        <f t="shared" si="134"/>
        <v>0</v>
      </c>
      <c r="O307" s="63">
        <f t="shared" si="134"/>
        <v>0</v>
      </c>
      <c r="P307" s="63">
        <f t="shared" si="134"/>
        <v>0</v>
      </c>
      <c r="Q307" s="64">
        <f t="shared" si="134"/>
        <v>0</v>
      </c>
      <c r="R307" s="202"/>
      <c r="S307" s="386">
        <f>S305-S306</f>
        <v>5005</v>
      </c>
      <c r="T307" s="342">
        <f>T305-T306</f>
        <v>0</v>
      </c>
      <c r="U307" s="387">
        <f>U305-U306</f>
        <v>0</v>
      </c>
    </row>
    <row r="308" spans="1:21" x14ac:dyDescent="0.2">
      <c r="A308" s="11" t="str">
        <f t="shared" si="122"/>
        <v>Lothian</v>
      </c>
      <c r="B308" s="11" t="str">
        <f t="shared" si="123"/>
        <v xml:space="preserve">Neurosurgery </v>
      </c>
      <c r="C308" s="393" t="str">
        <f t="shared" si="133"/>
        <v>Neurosurgery</v>
      </c>
      <c r="D308" s="88" t="s">
        <v>79</v>
      </c>
      <c r="E308" s="34"/>
      <c r="F308" s="35"/>
      <c r="G308" s="36"/>
      <c r="H308" s="36"/>
      <c r="I308" s="37"/>
      <c r="J308" s="39"/>
      <c r="K308" s="39"/>
      <c r="L308" s="39"/>
      <c r="M308" s="39"/>
      <c r="N308" s="38"/>
      <c r="O308" s="39"/>
      <c r="P308" s="39"/>
      <c r="Q308" s="40"/>
      <c r="R308" s="200"/>
      <c r="S308" s="38"/>
      <c r="T308" s="39"/>
      <c r="U308" s="105"/>
    </row>
    <row r="309" spans="1:21" x14ac:dyDescent="0.2">
      <c r="A309" s="11" t="str">
        <f t="shared" si="122"/>
        <v>Lothian</v>
      </c>
      <c r="B309" s="11" t="str">
        <f t="shared" si="123"/>
        <v xml:space="preserve">Neurosurgery </v>
      </c>
      <c r="C309" s="393" t="str">
        <f t="shared" si="133"/>
        <v>Neurosurgery</v>
      </c>
      <c r="D309" s="84" t="s">
        <v>79</v>
      </c>
      <c r="E309" s="21" t="s">
        <v>29</v>
      </c>
      <c r="F309" s="23"/>
      <c r="G309" s="24"/>
      <c r="H309" s="24"/>
      <c r="I309" s="25"/>
      <c r="J309" s="24"/>
      <c r="K309" s="24"/>
      <c r="L309" s="24"/>
      <c r="M309" s="24"/>
      <c r="N309" s="23"/>
      <c r="O309" s="24"/>
      <c r="P309" s="24"/>
      <c r="Q309" s="25"/>
      <c r="R309" s="200"/>
      <c r="S309" s="23"/>
      <c r="T309" s="24"/>
      <c r="U309" s="104"/>
    </row>
    <row r="310" spans="1:21" x14ac:dyDescent="0.2">
      <c r="A310" s="11" t="str">
        <f t="shared" si="122"/>
        <v>Lothian</v>
      </c>
      <c r="B310" s="11" t="str">
        <f t="shared" si="123"/>
        <v>Neurosurgery7</v>
      </c>
      <c r="C310" s="393" t="str">
        <f t="shared" si="133"/>
        <v>Neurosurgery</v>
      </c>
      <c r="D310" s="86">
        <v>7</v>
      </c>
      <c r="E310" s="26" t="s">
        <v>46</v>
      </c>
      <c r="F310" s="27">
        <v>821.37</v>
      </c>
      <c r="G310" s="28">
        <v>586.08000000000004</v>
      </c>
      <c r="H310" s="28">
        <v>656.37</v>
      </c>
      <c r="I310" s="29">
        <v>656.37</v>
      </c>
      <c r="J310" s="356"/>
      <c r="K310" s="28"/>
      <c r="L310" s="28"/>
      <c r="M310" s="376"/>
      <c r="N310" s="27"/>
      <c r="O310" s="28"/>
      <c r="P310" s="28"/>
      <c r="Q310" s="29"/>
      <c r="R310" s="205"/>
      <c r="S310" s="153">
        <f>SUM(F310:I310)</f>
        <v>2720.19</v>
      </c>
      <c r="T310" s="154">
        <f>SUM(J310:M310)</f>
        <v>0</v>
      </c>
      <c r="U310" s="157">
        <f>SUM(N310:Q310)</f>
        <v>0</v>
      </c>
    </row>
    <row r="311" spans="1:21" x14ac:dyDescent="0.2">
      <c r="A311" s="11" t="str">
        <f t="shared" si="122"/>
        <v>Lothian</v>
      </c>
      <c r="B311" s="11" t="str">
        <f t="shared" si="123"/>
        <v>Neurosurgery8</v>
      </c>
      <c r="C311" s="393" t="str">
        <f t="shared" si="133"/>
        <v>Neurosurgery</v>
      </c>
      <c r="D311" s="86">
        <v>8</v>
      </c>
      <c r="E311" s="30" t="s">
        <v>53</v>
      </c>
      <c r="F311" s="31">
        <v>575</v>
      </c>
      <c r="G311" s="32">
        <v>599.68000000000006</v>
      </c>
      <c r="H311" s="32">
        <v>791.04</v>
      </c>
      <c r="I311" s="33">
        <v>719.04</v>
      </c>
      <c r="J311" s="357"/>
      <c r="K311" s="32"/>
      <c r="L311" s="32"/>
      <c r="M311" s="377"/>
      <c r="N311" s="31"/>
      <c r="O311" s="32"/>
      <c r="P311" s="32"/>
      <c r="Q311" s="33"/>
      <c r="R311" s="205"/>
      <c r="S311" s="159">
        <f>SUM(F311:I311)</f>
        <v>2684.76</v>
      </c>
      <c r="T311" s="160">
        <f>SUM(J311:M311)</f>
        <v>0</v>
      </c>
      <c r="U311" s="162">
        <f>SUM(N311:Q311)</f>
        <v>0</v>
      </c>
    </row>
    <row r="312" spans="1:21" x14ac:dyDescent="0.2">
      <c r="A312" s="11" t="str">
        <f t="shared" si="122"/>
        <v>Lothian</v>
      </c>
      <c r="B312" s="11" t="str">
        <f t="shared" si="123"/>
        <v>Neurosurgery9</v>
      </c>
      <c r="C312" s="393" t="str">
        <f t="shared" si="133"/>
        <v>Neurosurgery</v>
      </c>
      <c r="D312" s="84">
        <v>9</v>
      </c>
      <c r="E312" s="21" t="s">
        <v>32</v>
      </c>
      <c r="F312" s="62">
        <f t="shared" ref="F312:Q312" si="135">SUM(F310:F311)</f>
        <v>1396.37</v>
      </c>
      <c r="G312" s="63">
        <f t="shared" si="135"/>
        <v>1185.7600000000002</v>
      </c>
      <c r="H312" s="63">
        <f t="shared" si="135"/>
        <v>1447.4099999999999</v>
      </c>
      <c r="I312" s="64">
        <f t="shared" si="135"/>
        <v>1375.4099999999999</v>
      </c>
      <c r="J312" s="352">
        <f t="shared" si="135"/>
        <v>0</v>
      </c>
      <c r="K312" s="63">
        <f t="shared" si="135"/>
        <v>0</v>
      </c>
      <c r="L312" s="63">
        <f t="shared" si="135"/>
        <v>0</v>
      </c>
      <c r="M312" s="372">
        <f t="shared" si="135"/>
        <v>0</v>
      </c>
      <c r="N312" s="62">
        <f t="shared" si="135"/>
        <v>0</v>
      </c>
      <c r="O312" s="63">
        <f t="shared" si="135"/>
        <v>0</v>
      </c>
      <c r="P312" s="63">
        <f t="shared" si="135"/>
        <v>0</v>
      </c>
      <c r="Q312" s="64">
        <f t="shared" si="135"/>
        <v>0</v>
      </c>
      <c r="R312" s="202"/>
      <c r="S312" s="62">
        <f>SUM(F312:I312)</f>
        <v>5404.95</v>
      </c>
      <c r="T312" s="63">
        <f>SUM(J312:M312)</f>
        <v>0</v>
      </c>
      <c r="U312" s="100">
        <f>SUM(N312:Q312)</f>
        <v>0</v>
      </c>
    </row>
    <row r="313" spans="1:21" x14ac:dyDescent="0.2">
      <c r="A313" s="11" t="str">
        <f t="shared" si="122"/>
        <v>Lothian</v>
      </c>
      <c r="B313" s="11" t="str">
        <f t="shared" si="123"/>
        <v xml:space="preserve">Neurosurgery </v>
      </c>
      <c r="C313" s="393" t="str">
        <f t="shared" si="133"/>
        <v>Neurosurgery</v>
      </c>
      <c r="D313" s="89" t="s">
        <v>79</v>
      </c>
      <c r="E313" s="43"/>
      <c r="F313" s="38"/>
      <c r="G313" s="39"/>
      <c r="H313" s="39"/>
      <c r="I313" s="40"/>
      <c r="J313" s="39"/>
      <c r="K313" s="39"/>
      <c r="L313" s="39"/>
      <c r="M313" s="39"/>
      <c r="N313" s="38"/>
      <c r="O313" s="39"/>
      <c r="P313" s="39"/>
      <c r="Q313" s="40"/>
      <c r="R313" s="205"/>
      <c r="S313" s="38"/>
      <c r="T313" s="39"/>
      <c r="U313" s="105"/>
    </row>
    <row r="314" spans="1:21" x14ac:dyDescent="0.2">
      <c r="A314" s="11" t="str">
        <f t="shared" si="122"/>
        <v>Lothian</v>
      </c>
      <c r="B314" s="11" t="str">
        <f t="shared" si="123"/>
        <v xml:space="preserve">Neurosurgery </v>
      </c>
      <c r="C314" s="393" t="str">
        <f t="shared" si="133"/>
        <v>Neurosurgery</v>
      </c>
      <c r="D314" s="84" t="s">
        <v>79</v>
      </c>
      <c r="E314" s="21" t="s">
        <v>24</v>
      </c>
      <c r="F314" s="23"/>
      <c r="G314" s="24"/>
      <c r="H314" s="24"/>
      <c r="I314" s="25"/>
      <c r="J314" s="24"/>
      <c r="K314" s="24"/>
      <c r="L314" s="24"/>
      <c r="M314" s="24"/>
      <c r="N314" s="23"/>
      <c r="O314" s="24"/>
      <c r="P314" s="24"/>
      <c r="Q314" s="25"/>
      <c r="R314" s="205"/>
      <c r="S314" s="23"/>
      <c r="T314" s="24"/>
      <c r="U314" s="104"/>
    </row>
    <row r="315" spans="1:21" x14ac:dyDescent="0.2">
      <c r="A315" s="11" t="str">
        <f t="shared" si="122"/>
        <v>Lothian</v>
      </c>
      <c r="B315" s="11" t="str">
        <f t="shared" si="123"/>
        <v>Neurosurgery10</v>
      </c>
      <c r="C315" s="393" t="str">
        <f t="shared" si="133"/>
        <v>Neurosurgery</v>
      </c>
      <c r="D315" s="151">
        <v>10</v>
      </c>
      <c r="E315" s="152" t="s">
        <v>109</v>
      </c>
      <c r="F315" s="153">
        <f t="shared" ref="F315:Q315" si="136">F307-F310</f>
        <v>509.63</v>
      </c>
      <c r="G315" s="154">
        <f t="shared" si="136"/>
        <v>569.91999999999996</v>
      </c>
      <c r="H315" s="154">
        <f t="shared" si="136"/>
        <v>660.63</v>
      </c>
      <c r="I315" s="155">
        <f t="shared" si="136"/>
        <v>544.63</v>
      </c>
      <c r="J315" s="343">
        <f t="shared" si="136"/>
        <v>0</v>
      </c>
      <c r="K315" s="154">
        <f t="shared" si="136"/>
        <v>0</v>
      </c>
      <c r="L315" s="154">
        <f t="shared" si="136"/>
        <v>0</v>
      </c>
      <c r="M315" s="371">
        <f t="shared" si="136"/>
        <v>0</v>
      </c>
      <c r="N315" s="153">
        <f t="shared" si="136"/>
        <v>0</v>
      </c>
      <c r="O315" s="154">
        <f t="shared" si="136"/>
        <v>0</v>
      </c>
      <c r="P315" s="154">
        <f t="shared" si="136"/>
        <v>0</v>
      </c>
      <c r="Q315" s="155">
        <f t="shared" si="136"/>
        <v>0</v>
      </c>
      <c r="R315" s="203"/>
      <c r="S315" s="344">
        <f>S307-S310</f>
        <v>2284.81</v>
      </c>
      <c r="T315" s="343">
        <f>T307-T310</f>
        <v>0</v>
      </c>
      <c r="U315" s="157">
        <f>U307-U310</f>
        <v>0</v>
      </c>
    </row>
    <row r="316" spans="1:21" x14ac:dyDescent="0.2">
      <c r="A316" s="11" t="str">
        <f t="shared" si="122"/>
        <v>Lothian</v>
      </c>
      <c r="B316" s="11" t="str">
        <f t="shared" si="123"/>
        <v>Neurosurgery11</v>
      </c>
      <c r="C316" s="393" t="str">
        <f t="shared" si="133"/>
        <v>Neurosurgery</v>
      </c>
      <c r="D316" s="151">
        <v>11</v>
      </c>
      <c r="E316" s="152" t="s">
        <v>110</v>
      </c>
      <c r="F316" s="159">
        <f t="shared" ref="F316:U316" si="137">F307-F312</f>
        <v>-65.369999999999891</v>
      </c>
      <c r="G316" s="160">
        <f t="shared" si="137"/>
        <v>-29.760000000000218</v>
      </c>
      <c r="H316" s="160">
        <f t="shared" si="137"/>
        <v>-130.40999999999985</v>
      </c>
      <c r="I316" s="161">
        <f t="shared" si="137"/>
        <v>-174.40999999999985</v>
      </c>
      <c r="J316" s="353">
        <f t="shared" si="137"/>
        <v>0</v>
      </c>
      <c r="K316" s="160">
        <f t="shared" si="137"/>
        <v>0</v>
      </c>
      <c r="L316" s="160">
        <f t="shared" si="137"/>
        <v>0</v>
      </c>
      <c r="M316" s="373">
        <f t="shared" si="137"/>
        <v>0</v>
      </c>
      <c r="N316" s="159">
        <f t="shared" si="137"/>
        <v>0</v>
      </c>
      <c r="O316" s="160">
        <f t="shared" si="137"/>
        <v>0</v>
      </c>
      <c r="P316" s="160">
        <f t="shared" si="137"/>
        <v>0</v>
      </c>
      <c r="Q316" s="161">
        <f t="shared" si="137"/>
        <v>0</v>
      </c>
      <c r="R316" s="203">
        <f t="shared" si="137"/>
        <v>0</v>
      </c>
      <c r="S316" s="153">
        <f t="shared" si="137"/>
        <v>-399.94999999999982</v>
      </c>
      <c r="T316" s="160">
        <f t="shared" si="137"/>
        <v>0</v>
      </c>
      <c r="U316" s="162">
        <f t="shared" si="137"/>
        <v>0</v>
      </c>
    </row>
    <row r="317" spans="1:21" x14ac:dyDescent="0.2">
      <c r="A317" s="11" t="str">
        <f t="shared" si="122"/>
        <v>Lothian</v>
      </c>
      <c r="B317" s="11" t="str">
        <f t="shared" si="123"/>
        <v>Neurosurgery12</v>
      </c>
      <c r="C317" s="393" t="str">
        <f t="shared" si="133"/>
        <v>Neurosurgery</v>
      </c>
      <c r="D317" s="151">
        <v>12</v>
      </c>
      <c r="E317" s="158" t="s">
        <v>27</v>
      </c>
      <c r="F317" s="170">
        <f>F302+F316</f>
        <v>1489.63</v>
      </c>
      <c r="G317" s="164">
        <f t="shared" ref="G317:Q317" si="138">F317+G316</f>
        <v>1459.87</v>
      </c>
      <c r="H317" s="164">
        <f t="shared" si="138"/>
        <v>1329.46</v>
      </c>
      <c r="I317" s="166">
        <f t="shared" si="138"/>
        <v>1155.0500000000002</v>
      </c>
      <c r="J317" s="354">
        <f t="shared" si="138"/>
        <v>1155.0500000000002</v>
      </c>
      <c r="K317" s="164">
        <f t="shared" si="138"/>
        <v>1155.0500000000002</v>
      </c>
      <c r="L317" s="164">
        <f t="shared" si="138"/>
        <v>1155.0500000000002</v>
      </c>
      <c r="M317" s="374">
        <f t="shared" si="138"/>
        <v>1155.0500000000002</v>
      </c>
      <c r="N317" s="163">
        <f t="shared" si="138"/>
        <v>1155.0500000000002</v>
      </c>
      <c r="O317" s="164">
        <f t="shared" si="138"/>
        <v>1155.0500000000002</v>
      </c>
      <c r="P317" s="164">
        <f t="shared" si="138"/>
        <v>1155.0500000000002</v>
      </c>
      <c r="Q317" s="166">
        <f t="shared" si="138"/>
        <v>1155.0500000000002</v>
      </c>
      <c r="R317" s="203"/>
      <c r="S317" s="163">
        <f>I317</f>
        <v>1155.0500000000002</v>
      </c>
      <c r="T317" s="164">
        <f>M317</f>
        <v>1155.0500000000002</v>
      </c>
      <c r="U317" s="165">
        <f>Q317</f>
        <v>1155.0500000000002</v>
      </c>
    </row>
    <row r="318" spans="1:21" x14ac:dyDescent="0.2">
      <c r="A318" s="11" t="str">
        <f t="shared" si="122"/>
        <v>Lothian</v>
      </c>
      <c r="B318" s="11" t="str">
        <f t="shared" si="123"/>
        <v>Neurosurgery13</v>
      </c>
      <c r="C318" s="393" t="str">
        <f t="shared" si="133"/>
        <v>Neurosurgery</v>
      </c>
      <c r="D318" s="151">
        <v>13</v>
      </c>
      <c r="E318" s="152" t="s">
        <v>25</v>
      </c>
      <c r="F318" s="163">
        <f t="shared" ref="F318:Q318" si="139">F317/(F312/13)</f>
        <v>13.868236928607748</v>
      </c>
      <c r="G318" s="164">
        <f t="shared" si="139"/>
        <v>16.005186547024689</v>
      </c>
      <c r="H318" s="164">
        <f t="shared" si="139"/>
        <v>11.940624978409714</v>
      </c>
      <c r="I318" s="166">
        <f t="shared" si="139"/>
        <v>10.917217411535471</v>
      </c>
      <c r="J318" s="354" t="e">
        <f t="shared" si="139"/>
        <v>#DIV/0!</v>
      </c>
      <c r="K318" s="164" t="e">
        <f t="shared" si="139"/>
        <v>#DIV/0!</v>
      </c>
      <c r="L318" s="164" t="e">
        <f t="shared" si="139"/>
        <v>#DIV/0!</v>
      </c>
      <c r="M318" s="374" t="e">
        <f t="shared" si="139"/>
        <v>#DIV/0!</v>
      </c>
      <c r="N318" s="163" t="e">
        <f t="shared" si="139"/>
        <v>#DIV/0!</v>
      </c>
      <c r="O318" s="164" t="e">
        <f t="shared" si="139"/>
        <v>#DIV/0!</v>
      </c>
      <c r="P318" s="164" t="e">
        <f t="shared" si="139"/>
        <v>#DIV/0!</v>
      </c>
      <c r="Q318" s="166" t="e">
        <f t="shared" si="139"/>
        <v>#DIV/0!</v>
      </c>
      <c r="R318" s="203"/>
      <c r="S318" s="163">
        <f>I318</f>
        <v>10.917217411535471</v>
      </c>
      <c r="T318" s="164" t="e">
        <f>M318</f>
        <v>#DIV/0!</v>
      </c>
      <c r="U318" s="165" t="e">
        <f>Q318</f>
        <v>#DIV/0!</v>
      </c>
    </row>
    <row r="319" spans="1:21" x14ac:dyDescent="0.2">
      <c r="A319" s="11" t="str">
        <f t="shared" si="122"/>
        <v>Lothian</v>
      </c>
      <c r="B319" s="11" t="str">
        <f t="shared" si="123"/>
        <v>Neurosurgery14</v>
      </c>
      <c r="C319" s="393" t="str">
        <f t="shared" si="133"/>
        <v>Neurosurgery</v>
      </c>
      <c r="D319" s="86">
        <v>14</v>
      </c>
      <c r="E319" s="45" t="s">
        <v>30</v>
      </c>
      <c r="F319" s="48">
        <v>877.63000000000011</v>
      </c>
      <c r="G319" s="46">
        <v>847.86999999999989</v>
      </c>
      <c r="H319" s="46">
        <v>717.46</v>
      </c>
      <c r="I319" s="47">
        <v>543.05000000000018</v>
      </c>
      <c r="J319" s="358"/>
      <c r="K319" s="46"/>
      <c r="L319" s="46"/>
      <c r="M319" s="378"/>
      <c r="N319" s="48"/>
      <c r="O319" s="46"/>
      <c r="P319" s="46"/>
      <c r="Q319" s="47"/>
      <c r="R319" s="205"/>
      <c r="S319" s="163">
        <f>I319</f>
        <v>543.05000000000018</v>
      </c>
      <c r="T319" s="164">
        <f>M319</f>
        <v>0</v>
      </c>
      <c r="U319" s="165">
        <f>Q319</f>
        <v>0</v>
      </c>
    </row>
    <row r="320" spans="1:21" x14ac:dyDescent="0.2">
      <c r="A320" s="11" t="str">
        <f t="shared" si="122"/>
        <v>Lothian</v>
      </c>
      <c r="B320" s="11" t="str">
        <f t="shared" si="123"/>
        <v>Neurosurgery15</v>
      </c>
      <c r="C320" s="393" t="str">
        <f t="shared" si="133"/>
        <v>Neurosurgery</v>
      </c>
      <c r="D320" s="151">
        <v>15</v>
      </c>
      <c r="E320" s="152" t="s">
        <v>187</v>
      </c>
      <c r="F320" s="364">
        <v>504.72585338104818</v>
      </c>
      <c r="G320" s="337">
        <v>449.42420496064148</v>
      </c>
      <c r="H320" s="338">
        <v>419.17449885752131</v>
      </c>
      <c r="I320" s="365">
        <v>388.92479275440115</v>
      </c>
      <c r="J320" s="339">
        <v>358.67508665128099</v>
      </c>
      <c r="K320" s="340">
        <v>328.42538054816106</v>
      </c>
      <c r="L320" s="337">
        <v>214.34077467353671</v>
      </c>
      <c r="M320" s="339">
        <v>100.25616879891228</v>
      </c>
      <c r="N320" s="396" t="s">
        <v>15</v>
      </c>
      <c r="O320" s="397" t="s">
        <v>15</v>
      </c>
      <c r="P320" s="398" t="s">
        <v>15</v>
      </c>
      <c r="Q320" s="399" t="s">
        <v>15</v>
      </c>
      <c r="R320" s="205"/>
      <c r="S320" s="163">
        <f>I320</f>
        <v>388.92479275440115</v>
      </c>
      <c r="T320" s="164">
        <f>M320</f>
        <v>100.25616879891228</v>
      </c>
      <c r="U320" s="165" t="str">
        <f>Q320</f>
        <v>-</v>
      </c>
    </row>
    <row r="321" spans="1:21" x14ac:dyDescent="0.2">
      <c r="A321" s="11" t="str">
        <f t="shared" si="122"/>
        <v>Lothian</v>
      </c>
      <c r="B321" s="11" t="str">
        <f t="shared" si="123"/>
        <v>Neurosurgery16</v>
      </c>
      <c r="C321" s="393" t="str">
        <f t="shared" si="133"/>
        <v>Neurosurgery</v>
      </c>
      <c r="D321" s="85">
        <v>16</v>
      </c>
      <c r="E321" s="14" t="s">
        <v>31</v>
      </c>
      <c r="F321" s="367">
        <v>367.63000000000011</v>
      </c>
      <c r="G321" s="341">
        <v>337.86999999999989</v>
      </c>
      <c r="H321" s="341">
        <v>207.46000000000026</v>
      </c>
      <c r="I321" s="368">
        <v>33.050000000000182</v>
      </c>
      <c r="J321" s="359"/>
      <c r="K321" s="341"/>
      <c r="L321" s="341"/>
      <c r="M321" s="379"/>
      <c r="N321" s="367"/>
      <c r="O321" s="341"/>
      <c r="P321" s="341"/>
      <c r="Q321" s="368"/>
      <c r="R321" s="205"/>
      <c r="S321" s="159"/>
      <c r="T321" s="160"/>
      <c r="U321" s="162"/>
    </row>
    <row r="322" spans="1:21" x14ac:dyDescent="0.2">
      <c r="A322" s="11" t="str">
        <f t="shared" si="122"/>
        <v>Lothian</v>
      </c>
      <c r="B322" s="11" t="str">
        <f t="shared" si="123"/>
        <v xml:space="preserve">Neurosurgery </v>
      </c>
      <c r="C322" s="393" t="str">
        <f t="shared" si="133"/>
        <v>Neurosurgery</v>
      </c>
      <c r="D322" s="84" t="s">
        <v>79</v>
      </c>
      <c r="E322" s="21" t="s">
        <v>54</v>
      </c>
      <c r="F322" s="23"/>
      <c r="G322" s="24"/>
      <c r="H322" s="24"/>
      <c r="I322" s="25"/>
      <c r="J322" s="24"/>
      <c r="K322" s="24"/>
      <c r="L322" s="24"/>
      <c r="M322" s="24"/>
      <c r="N322" s="23"/>
      <c r="O322" s="24"/>
      <c r="P322" s="24"/>
      <c r="Q322" s="25"/>
      <c r="R322" s="200"/>
      <c r="S322" s="23"/>
      <c r="T322" s="24"/>
      <c r="U322" s="104"/>
    </row>
    <row r="323" spans="1:21" x14ac:dyDescent="0.2">
      <c r="A323" s="11" t="str">
        <f t="shared" si="122"/>
        <v>Lothian</v>
      </c>
      <c r="B323" s="11" t="str">
        <f t="shared" si="123"/>
        <v>Neurosurgery17</v>
      </c>
      <c r="C323" s="393" t="str">
        <f t="shared" si="133"/>
        <v>Neurosurgery</v>
      </c>
      <c r="D323" s="336">
        <v>17</v>
      </c>
      <c r="E323" s="44" t="s">
        <v>26</v>
      </c>
      <c r="F323" s="49">
        <v>0</v>
      </c>
      <c r="G323" s="50">
        <v>0</v>
      </c>
      <c r="H323" s="50">
        <v>0</v>
      </c>
      <c r="I323" s="51">
        <v>0</v>
      </c>
      <c r="J323" s="360">
        <v>0</v>
      </c>
      <c r="K323" s="50">
        <v>0</v>
      </c>
      <c r="L323" s="50">
        <v>0</v>
      </c>
      <c r="M323" s="380">
        <v>0</v>
      </c>
      <c r="N323" s="49">
        <v>0</v>
      </c>
      <c r="O323" s="50">
        <v>0</v>
      </c>
      <c r="P323" s="50">
        <v>0</v>
      </c>
      <c r="Q323" s="51">
        <v>0</v>
      </c>
      <c r="R323" s="200"/>
      <c r="S323" s="27"/>
      <c r="T323" s="28"/>
      <c r="U323" s="113"/>
    </row>
    <row r="324" spans="1:21" ht="13.5" thickBot="1" x14ac:dyDescent="0.25">
      <c r="A324" s="11" t="str">
        <f t="shared" si="122"/>
        <v>Lothian</v>
      </c>
      <c r="B324" s="11" t="str">
        <f t="shared" si="123"/>
        <v>Neurosurgery18</v>
      </c>
      <c r="C324" s="393" t="str">
        <f t="shared" si="133"/>
        <v>Neurosurgery</v>
      </c>
      <c r="D324" s="167">
        <v>18</v>
      </c>
      <c r="E324" s="168" t="s">
        <v>34</v>
      </c>
      <c r="F324" s="163">
        <f t="shared" ref="F324:Q324" si="140">F323*F312</f>
        <v>0</v>
      </c>
      <c r="G324" s="164">
        <f t="shared" si="140"/>
        <v>0</v>
      </c>
      <c r="H324" s="164">
        <f t="shared" si="140"/>
        <v>0</v>
      </c>
      <c r="I324" s="166">
        <f t="shared" si="140"/>
        <v>0</v>
      </c>
      <c r="J324" s="354">
        <f t="shared" si="140"/>
        <v>0</v>
      </c>
      <c r="K324" s="164">
        <f t="shared" si="140"/>
        <v>0</v>
      </c>
      <c r="L324" s="164">
        <f t="shared" si="140"/>
        <v>0</v>
      </c>
      <c r="M324" s="374">
        <f t="shared" si="140"/>
        <v>0</v>
      </c>
      <c r="N324" s="163">
        <f t="shared" si="140"/>
        <v>0</v>
      </c>
      <c r="O324" s="164">
        <f t="shared" si="140"/>
        <v>0</v>
      </c>
      <c r="P324" s="164">
        <f t="shared" si="140"/>
        <v>0</v>
      </c>
      <c r="Q324" s="166">
        <f t="shared" si="140"/>
        <v>0</v>
      </c>
      <c r="R324" s="202"/>
      <c r="S324" s="163">
        <f>SUM(F324:I324)</f>
        <v>0</v>
      </c>
      <c r="T324" s="164">
        <f>SUM(J324:M324)</f>
        <v>0</v>
      </c>
      <c r="U324" s="165">
        <f>SUM(N324:Q324)</f>
        <v>0</v>
      </c>
    </row>
    <row r="325" spans="1:21" ht="18.75" thickBot="1" x14ac:dyDescent="0.3">
      <c r="A325" s="11" t="str">
        <f t="shared" si="122"/>
        <v>Lothian</v>
      </c>
      <c r="B325" s="11" t="str">
        <f t="shared" si="123"/>
        <v>OphthalmologyOphthalmology</v>
      </c>
      <c r="C325" s="392" t="str">
        <f>D325</f>
        <v>Ophthalmology</v>
      </c>
      <c r="D325" s="68" t="s">
        <v>67</v>
      </c>
      <c r="E325" s="80"/>
      <c r="F325" s="366"/>
      <c r="G325" s="81"/>
      <c r="H325" s="81"/>
      <c r="I325" s="363"/>
      <c r="J325" s="81"/>
      <c r="K325" s="81"/>
      <c r="L325" s="81"/>
      <c r="M325" s="81"/>
      <c r="N325" s="382"/>
      <c r="O325" s="69"/>
      <c r="P325" s="69"/>
      <c r="Q325" s="383"/>
      <c r="R325" s="69"/>
      <c r="S325" s="382"/>
      <c r="T325" s="69"/>
      <c r="U325" s="82"/>
    </row>
    <row r="326" spans="1:21" x14ac:dyDescent="0.2">
      <c r="A326" s="11" t="str">
        <f t="shared" si="122"/>
        <v>Lothian</v>
      </c>
      <c r="B326" s="11" t="str">
        <f t="shared" si="123"/>
        <v>Ophthalmology1</v>
      </c>
      <c r="C326" s="393" t="str">
        <f t="shared" ref="C326:C350" si="141">C325</f>
        <v>Ophthalmology</v>
      </c>
      <c r="D326" s="84">
        <v>1</v>
      </c>
      <c r="E326" s="21" t="s">
        <v>52</v>
      </c>
      <c r="F326" s="197">
        <v>2110</v>
      </c>
      <c r="G326" s="20"/>
      <c r="H326" s="20"/>
      <c r="I326" s="117"/>
      <c r="J326" s="13"/>
      <c r="K326" s="13"/>
      <c r="L326" s="13"/>
      <c r="M326" s="13"/>
      <c r="N326" s="125"/>
      <c r="O326" s="13"/>
      <c r="P326" s="13"/>
      <c r="Q326" s="126"/>
      <c r="R326" s="200"/>
      <c r="S326" s="116"/>
      <c r="T326" s="20"/>
      <c r="U326" s="118"/>
    </row>
    <row r="327" spans="1:21" x14ac:dyDescent="0.2">
      <c r="A327" s="11" t="str">
        <f t="shared" si="122"/>
        <v>Lothian</v>
      </c>
      <c r="B327" s="11" t="str">
        <f t="shared" si="123"/>
        <v>Ophthalmology2</v>
      </c>
      <c r="C327" s="393" t="str">
        <f t="shared" si="141"/>
        <v>Ophthalmology</v>
      </c>
      <c r="D327" s="84">
        <v>2</v>
      </c>
      <c r="E327" s="21" t="s">
        <v>93</v>
      </c>
      <c r="F327" s="197">
        <v>937</v>
      </c>
      <c r="G327" s="20"/>
      <c r="H327" s="20"/>
      <c r="I327" s="117"/>
      <c r="J327" s="20"/>
      <c r="K327" s="20"/>
      <c r="L327" s="20"/>
      <c r="M327" s="20"/>
      <c r="N327" s="116"/>
      <c r="O327" s="20"/>
      <c r="P327" s="20"/>
      <c r="Q327" s="117"/>
      <c r="R327" s="200"/>
      <c r="S327" s="116"/>
      <c r="T327" s="20"/>
      <c r="U327" s="118"/>
    </row>
    <row r="328" spans="1:21" x14ac:dyDescent="0.2">
      <c r="A328" s="11" t="str">
        <f t="shared" si="122"/>
        <v>Lothian</v>
      </c>
      <c r="B328" s="11" t="str">
        <f t="shared" si="123"/>
        <v>Ophthalmology3</v>
      </c>
      <c r="C328" s="393" t="str">
        <f t="shared" si="141"/>
        <v>Ophthalmology</v>
      </c>
      <c r="D328" s="84">
        <v>3</v>
      </c>
      <c r="E328" s="21" t="s">
        <v>94</v>
      </c>
      <c r="F328" s="197">
        <v>6395</v>
      </c>
      <c r="G328" s="20"/>
      <c r="H328" s="20"/>
      <c r="I328" s="117"/>
      <c r="J328" s="20"/>
      <c r="K328" s="20"/>
      <c r="L328" s="20"/>
      <c r="M328" s="20"/>
      <c r="N328" s="116"/>
      <c r="O328" s="20"/>
      <c r="P328" s="20"/>
      <c r="Q328" s="117"/>
      <c r="R328" s="200"/>
      <c r="S328" s="116"/>
      <c r="T328" s="20"/>
      <c r="U328" s="118"/>
    </row>
    <row r="329" spans="1:21" x14ac:dyDescent="0.2">
      <c r="A329" s="11" t="str">
        <f t="shared" si="122"/>
        <v>Lothian</v>
      </c>
      <c r="B329" s="11" t="str">
        <f t="shared" si="123"/>
        <v xml:space="preserve">Ophthalmology </v>
      </c>
      <c r="C329" s="393" t="str">
        <f t="shared" si="141"/>
        <v>Ophthalmology</v>
      </c>
      <c r="D329" s="88" t="s">
        <v>79</v>
      </c>
      <c r="E329" s="34"/>
      <c r="F329" s="116"/>
      <c r="G329" s="20"/>
      <c r="H329" s="20"/>
      <c r="I329" s="117"/>
      <c r="J329" s="52"/>
      <c r="K329" s="52"/>
      <c r="L329" s="52"/>
      <c r="M329" s="52"/>
      <c r="N329" s="127"/>
      <c r="O329" s="52"/>
      <c r="P329" s="52"/>
      <c r="Q329" s="128"/>
      <c r="R329" s="200"/>
      <c r="S329" s="116"/>
      <c r="T329" s="20"/>
      <c r="U329" s="118"/>
    </row>
    <row r="330" spans="1:21" x14ac:dyDescent="0.2">
      <c r="A330" s="11" t="str">
        <f t="shared" si="122"/>
        <v>Lothian</v>
      </c>
      <c r="B330" s="11" t="str">
        <f t="shared" si="123"/>
        <v xml:space="preserve">Ophthalmology </v>
      </c>
      <c r="C330" s="393" t="str">
        <f t="shared" si="141"/>
        <v>Ophthalmology</v>
      </c>
      <c r="D330" s="84" t="s">
        <v>79</v>
      </c>
      <c r="E330" s="21" t="s">
        <v>33</v>
      </c>
      <c r="F330" s="23"/>
      <c r="G330" s="24"/>
      <c r="H330" s="24"/>
      <c r="I330" s="25"/>
      <c r="J330" s="24"/>
      <c r="K330" s="24"/>
      <c r="L330" s="24"/>
      <c r="M330" s="24"/>
      <c r="N330" s="23"/>
      <c r="O330" s="24"/>
      <c r="P330" s="24"/>
      <c r="Q330" s="25"/>
      <c r="R330" s="200"/>
      <c r="S330" s="23"/>
      <c r="T330" s="24"/>
      <c r="U330" s="104"/>
    </row>
    <row r="331" spans="1:21" x14ac:dyDescent="0.2">
      <c r="A331" s="11" t="str">
        <f t="shared" si="122"/>
        <v>Lothian</v>
      </c>
      <c r="B331" s="11" t="str">
        <f t="shared" si="123"/>
        <v>Ophthalmology4</v>
      </c>
      <c r="C331" s="393" t="str">
        <f t="shared" si="141"/>
        <v>Ophthalmology</v>
      </c>
      <c r="D331" s="86">
        <v>4</v>
      </c>
      <c r="E331" s="26" t="s">
        <v>14</v>
      </c>
      <c r="F331" s="27">
        <v>9009</v>
      </c>
      <c r="G331" s="28">
        <v>8680</v>
      </c>
      <c r="H331" s="28">
        <v>8496</v>
      </c>
      <c r="I331" s="29">
        <v>7824</v>
      </c>
      <c r="J331" s="356"/>
      <c r="K331" s="28"/>
      <c r="L331" s="28"/>
      <c r="M331" s="376"/>
      <c r="N331" s="27"/>
      <c r="O331" s="28"/>
      <c r="P331" s="28"/>
      <c r="Q331" s="29"/>
      <c r="R331" s="200"/>
      <c r="S331" s="179">
        <f>SUM(F331:I331)</f>
        <v>34009</v>
      </c>
      <c r="T331" s="180">
        <f>SUM(J331:M331)</f>
        <v>0</v>
      </c>
      <c r="U331" s="181">
        <f>SUM(N331:Q331)</f>
        <v>0</v>
      </c>
    </row>
    <row r="332" spans="1:21" x14ac:dyDescent="0.2">
      <c r="A332" s="11" t="str">
        <f t="shared" si="122"/>
        <v>Lothian</v>
      </c>
      <c r="B332" s="11" t="str">
        <f t="shared" si="123"/>
        <v>Ophthalmology5</v>
      </c>
      <c r="C332" s="393" t="str">
        <f t="shared" si="141"/>
        <v>Ophthalmology</v>
      </c>
      <c r="D332" s="87">
        <v>5</v>
      </c>
      <c r="E332" s="30" t="s">
        <v>13</v>
      </c>
      <c r="F332" s="31">
        <v>1253.3399999999999</v>
      </c>
      <c r="G332" s="32">
        <v>1192</v>
      </c>
      <c r="H332" s="32">
        <v>1091</v>
      </c>
      <c r="I332" s="33">
        <v>631</v>
      </c>
      <c r="J332" s="357"/>
      <c r="K332" s="32"/>
      <c r="L332" s="32"/>
      <c r="M332" s="377"/>
      <c r="N332" s="31"/>
      <c r="O332" s="32"/>
      <c r="P332" s="32"/>
      <c r="Q332" s="33"/>
      <c r="R332" s="200"/>
      <c r="S332" s="163">
        <f>SUM(F332:I332)</f>
        <v>4167.34</v>
      </c>
      <c r="T332" s="164">
        <f>SUM(J332:M332)</f>
        <v>0</v>
      </c>
      <c r="U332" s="165">
        <f>SUM(N332:Q332)</f>
        <v>0</v>
      </c>
    </row>
    <row r="333" spans="1:21" x14ac:dyDescent="0.2">
      <c r="A333" s="11" t="str">
        <f t="shared" ref="A333:A396" si="142">$E$5</f>
        <v>Lothian</v>
      </c>
      <c r="B333" s="11" t="str">
        <f t="shared" ref="B333:B396" si="143">CONCATENATE(C333,D333)</f>
        <v>Ophthalmology6</v>
      </c>
      <c r="C333" s="393" t="str">
        <f t="shared" si="141"/>
        <v>Ophthalmology</v>
      </c>
      <c r="D333" s="84">
        <v>6</v>
      </c>
      <c r="E333" s="21" t="s">
        <v>16</v>
      </c>
      <c r="F333" s="62">
        <f t="shared" ref="F333:Q333" si="144">F331-F332</f>
        <v>7755.66</v>
      </c>
      <c r="G333" s="63">
        <f t="shared" si="144"/>
        <v>7488</v>
      </c>
      <c r="H333" s="63">
        <f t="shared" si="144"/>
        <v>7405</v>
      </c>
      <c r="I333" s="64">
        <f t="shared" si="144"/>
        <v>7193</v>
      </c>
      <c r="J333" s="352">
        <f t="shared" si="144"/>
        <v>0</v>
      </c>
      <c r="K333" s="63">
        <f t="shared" si="144"/>
        <v>0</v>
      </c>
      <c r="L333" s="63">
        <f t="shared" si="144"/>
        <v>0</v>
      </c>
      <c r="M333" s="372">
        <f t="shared" si="144"/>
        <v>0</v>
      </c>
      <c r="N333" s="62">
        <f t="shared" si="144"/>
        <v>0</v>
      </c>
      <c r="O333" s="63">
        <f t="shared" si="144"/>
        <v>0</v>
      </c>
      <c r="P333" s="63">
        <f t="shared" si="144"/>
        <v>0</v>
      </c>
      <c r="Q333" s="64">
        <f t="shared" si="144"/>
        <v>0</v>
      </c>
      <c r="R333" s="202"/>
      <c r="S333" s="386">
        <f>S331-S332</f>
        <v>29841.66</v>
      </c>
      <c r="T333" s="342">
        <f>T331-T332</f>
        <v>0</v>
      </c>
      <c r="U333" s="387">
        <f>U331-U332</f>
        <v>0</v>
      </c>
    </row>
    <row r="334" spans="1:21" x14ac:dyDescent="0.2">
      <c r="A334" s="11" t="str">
        <f t="shared" si="142"/>
        <v>Lothian</v>
      </c>
      <c r="B334" s="11" t="str">
        <f t="shared" si="143"/>
        <v xml:space="preserve">Ophthalmology </v>
      </c>
      <c r="C334" s="393" t="str">
        <f t="shared" si="141"/>
        <v>Ophthalmology</v>
      </c>
      <c r="D334" s="88" t="s">
        <v>79</v>
      </c>
      <c r="E334" s="34"/>
      <c r="F334" s="35"/>
      <c r="G334" s="36"/>
      <c r="H334" s="36"/>
      <c r="I334" s="37"/>
      <c r="J334" s="39"/>
      <c r="K334" s="39"/>
      <c r="L334" s="39"/>
      <c r="M334" s="39"/>
      <c r="N334" s="38"/>
      <c r="O334" s="39"/>
      <c r="P334" s="39"/>
      <c r="Q334" s="40"/>
      <c r="R334" s="200"/>
      <c r="S334" s="38"/>
      <c r="T334" s="39"/>
      <c r="U334" s="105"/>
    </row>
    <row r="335" spans="1:21" x14ac:dyDescent="0.2">
      <c r="A335" s="11" t="str">
        <f t="shared" si="142"/>
        <v>Lothian</v>
      </c>
      <c r="B335" s="11" t="str">
        <f t="shared" si="143"/>
        <v xml:space="preserve">Ophthalmology </v>
      </c>
      <c r="C335" s="393" t="str">
        <f t="shared" si="141"/>
        <v>Ophthalmology</v>
      </c>
      <c r="D335" s="84" t="s">
        <v>79</v>
      </c>
      <c r="E335" s="21" t="s">
        <v>29</v>
      </c>
      <c r="F335" s="23"/>
      <c r="G335" s="24"/>
      <c r="H335" s="24"/>
      <c r="I335" s="25"/>
      <c r="J335" s="24"/>
      <c r="K335" s="24"/>
      <c r="L335" s="24"/>
      <c r="M335" s="24"/>
      <c r="N335" s="23"/>
      <c r="O335" s="24"/>
      <c r="P335" s="24"/>
      <c r="Q335" s="25"/>
      <c r="R335" s="200"/>
      <c r="S335" s="23"/>
      <c r="T335" s="24"/>
      <c r="U335" s="104"/>
    </row>
    <row r="336" spans="1:21" x14ac:dyDescent="0.2">
      <c r="A336" s="11" t="str">
        <f t="shared" si="142"/>
        <v>Lothian</v>
      </c>
      <c r="B336" s="11" t="str">
        <f t="shared" si="143"/>
        <v>Ophthalmology7</v>
      </c>
      <c r="C336" s="393" t="str">
        <f t="shared" si="141"/>
        <v>Ophthalmology</v>
      </c>
      <c r="D336" s="86">
        <v>7</v>
      </c>
      <c r="E336" s="26" t="s">
        <v>46</v>
      </c>
      <c r="F336" s="27">
        <v>7046.85</v>
      </c>
      <c r="G336" s="28">
        <v>7046.85</v>
      </c>
      <c r="H336" s="28">
        <v>7046.85</v>
      </c>
      <c r="I336" s="29">
        <v>7046.85</v>
      </c>
      <c r="J336" s="356"/>
      <c r="K336" s="28"/>
      <c r="L336" s="28"/>
      <c r="M336" s="376"/>
      <c r="N336" s="27"/>
      <c r="O336" s="28"/>
      <c r="P336" s="28"/>
      <c r="Q336" s="29"/>
      <c r="R336" s="205"/>
      <c r="S336" s="153">
        <f>SUM(F336:I336)</f>
        <v>28187.4</v>
      </c>
      <c r="T336" s="154">
        <f>SUM(J336:M336)</f>
        <v>0</v>
      </c>
      <c r="U336" s="157">
        <f>SUM(N336:Q336)</f>
        <v>0</v>
      </c>
    </row>
    <row r="337" spans="1:21" x14ac:dyDescent="0.2">
      <c r="A337" s="11" t="str">
        <f t="shared" si="142"/>
        <v>Lothian</v>
      </c>
      <c r="B337" s="11" t="str">
        <f t="shared" si="143"/>
        <v>Ophthalmology8</v>
      </c>
      <c r="C337" s="393" t="str">
        <f t="shared" si="141"/>
        <v>Ophthalmology</v>
      </c>
      <c r="D337" s="86">
        <v>8</v>
      </c>
      <c r="E337" s="30" t="s">
        <v>53</v>
      </c>
      <c r="F337" s="31">
        <v>180</v>
      </c>
      <c r="G337" s="32">
        <v>330</v>
      </c>
      <c r="H337" s="32">
        <v>405</v>
      </c>
      <c r="I337" s="33">
        <v>405</v>
      </c>
      <c r="J337" s="357"/>
      <c r="K337" s="32"/>
      <c r="L337" s="32"/>
      <c r="M337" s="377"/>
      <c r="N337" s="31"/>
      <c r="O337" s="32"/>
      <c r="P337" s="32"/>
      <c r="Q337" s="33"/>
      <c r="R337" s="205"/>
      <c r="S337" s="159">
        <f>SUM(F337:I337)</f>
        <v>1320</v>
      </c>
      <c r="T337" s="160">
        <f>SUM(J337:M337)</f>
        <v>0</v>
      </c>
      <c r="U337" s="162">
        <f>SUM(N337:Q337)</f>
        <v>0</v>
      </c>
    </row>
    <row r="338" spans="1:21" x14ac:dyDescent="0.2">
      <c r="A338" s="11" t="str">
        <f t="shared" si="142"/>
        <v>Lothian</v>
      </c>
      <c r="B338" s="11" t="str">
        <f t="shared" si="143"/>
        <v>Ophthalmology9</v>
      </c>
      <c r="C338" s="393" t="str">
        <f t="shared" si="141"/>
        <v>Ophthalmology</v>
      </c>
      <c r="D338" s="84">
        <v>9</v>
      </c>
      <c r="E338" s="21" t="s">
        <v>32</v>
      </c>
      <c r="F338" s="62">
        <f t="shared" ref="F338:Q338" si="145">SUM(F336:F337)</f>
        <v>7226.85</v>
      </c>
      <c r="G338" s="63">
        <f t="shared" si="145"/>
        <v>7376.85</v>
      </c>
      <c r="H338" s="63">
        <f t="shared" si="145"/>
        <v>7451.85</v>
      </c>
      <c r="I338" s="64">
        <f t="shared" si="145"/>
        <v>7451.85</v>
      </c>
      <c r="J338" s="352">
        <f t="shared" si="145"/>
        <v>0</v>
      </c>
      <c r="K338" s="63">
        <f t="shared" si="145"/>
        <v>0</v>
      </c>
      <c r="L338" s="63">
        <f t="shared" si="145"/>
        <v>0</v>
      </c>
      <c r="M338" s="372">
        <f t="shared" si="145"/>
        <v>0</v>
      </c>
      <c r="N338" s="62">
        <f t="shared" si="145"/>
        <v>0</v>
      </c>
      <c r="O338" s="63">
        <f t="shared" si="145"/>
        <v>0</v>
      </c>
      <c r="P338" s="63">
        <f t="shared" si="145"/>
        <v>0</v>
      </c>
      <c r="Q338" s="64">
        <f t="shared" si="145"/>
        <v>0</v>
      </c>
      <c r="R338" s="202"/>
      <c r="S338" s="62">
        <f>SUM(F338:I338)</f>
        <v>29507.4</v>
      </c>
      <c r="T338" s="63">
        <f>SUM(J338:M338)</f>
        <v>0</v>
      </c>
      <c r="U338" s="100">
        <f>SUM(N338:Q338)</f>
        <v>0</v>
      </c>
    </row>
    <row r="339" spans="1:21" x14ac:dyDescent="0.2">
      <c r="A339" s="11" t="str">
        <f t="shared" si="142"/>
        <v>Lothian</v>
      </c>
      <c r="B339" s="11" t="str">
        <f t="shared" si="143"/>
        <v xml:space="preserve">Ophthalmology </v>
      </c>
      <c r="C339" s="393" t="str">
        <f t="shared" si="141"/>
        <v>Ophthalmology</v>
      </c>
      <c r="D339" s="89" t="s">
        <v>79</v>
      </c>
      <c r="E339" s="43"/>
      <c r="F339" s="38"/>
      <c r="G339" s="39"/>
      <c r="H339" s="39"/>
      <c r="I339" s="40"/>
      <c r="J339" s="39"/>
      <c r="K339" s="39"/>
      <c r="L339" s="39"/>
      <c r="M339" s="39"/>
      <c r="N339" s="38"/>
      <c r="O339" s="39"/>
      <c r="P339" s="39"/>
      <c r="Q339" s="40"/>
      <c r="R339" s="205"/>
      <c r="S339" s="38"/>
      <c r="T339" s="39"/>
      <c r="U339" s="105"/>
    </row>
    <row r="340" spans="1:21" x14ac:dyDescent="0.2">
      <c r="A340" s="11" t="str">
        <f t="shared" si="142"/>
        <v>Lothian</v>
      </c>
      <c r="B340" s="11" t="str">
        <f t="shared" si="143"/>
        <v xml:space="preserve">Ophthalmology </v>
      </c>
      <c r="C340" s="393" t="str">
        <f t="shared" si="141"/>
        <v>Ophthalmology</v>
      </c>
      <c r="D340" s="84" t="s">
        <v>79</v>
      </c>
      <c r="E340" s="21" t="s">
        <v>24</v>
      </c>
      <c r="F340" s="23"/>
      <c r="G340" s="24"/>
      <c r="H340" s="24"/>
      <c r="I340" s="25"/>
      <c r="J340" s="24"/>
      <c r="K340" s="24"/>
      <c r="L340" s="24"/>
      <c r="M340" s="24"/>
      <c r="N340" s="23"/>
      <c r="O340" s="24"/>
      <c r="P340" s="24"/>
      <c r="Q340" s="25"/>
      <c r="R340" s="205"/>
      <c r="S340" s="23"/>
      <c r="T340" s="24"/>
      <c r="U340" s="104"/>
    </row>
    <row r="341" spans="1:21" x14ac:dyDescent="0.2">
      <c r="A341" s="11" t="str">
        <f t="shared" si="142"/>
        <v>Lothian</v>
      </c>
      <c r="B341" s="11" t="str">
        <f t="shared" si="143"/>
        <v>Ophthalmology10</v>
      </c>
      <c r="C341" s="393" t="str">
        <f t="shared" si="141"/>
        <v>Ophthalmology</v>
      </c>
      <c r="D341" s="151">
        <v>10</v>
      </c>
      <c r="E341" s="152" t="s">
        <v>109</v>
      </c>
      <c r="F341" s="153">
        <f t="shared" ref="F341:Q341" si="146">F333-F336</f>
        <v>708.80999999999949</v>
      </c>
      <c r="G341" s="154">
        <f t="shared" si="146"/>
        <v>441.14999999999964</v>
      </c>
      <c r="H341" s="154">
        <f t="shared" si="146"/>
        <v>358.14999999999964</v>
      </c>
      <c r="I341" s="155">
        <f t="shared" si="146"/>
        <v>146.14999999999964</v>
      </c>
      <c r="J341" s="343">
        <f t="shared" si="146"/>
        <v>0</v>
      </c>
      <c r="K341" s="154">
        <f t="shared" si="146"/>
        <v>0</v>
      </c>
      <c r="L341" s="154">
        <f t="shared" si="146"/>
        <v>0</v>
      </c>
      <c r="M341" s="371">
        <f t="shared" si="146"/>
        <v>0</v>
      </c>
      <c r="N341" s="153">
        <f t="shared" si="146"/>
        <v>0</v>
      </c>
      <c r="O341" s="154">
        <f t="shared" si="146"/>
        <v>0</v>
      </c>
      <c r="P341" s="154">
        <f t="shared" si="146"/>
        <v>0</v>
      </c>
      <c r="Q341" s="155">
        <f t="shared" si="146"/>
        <v>0</v>
      </c>
      <c r="R341" s="203"/>
      <c r="S341" s="344">
        <f>S333-S336</f>
        <v>1654.2599999999984</v>
      </c>
      <c r="T341" s="343">
        <f>T333-T336</f>
        <v>0</v>
      </c>
      <c r="U341" s="157">
        <f>U333-U336</f>
        <v>0</v>
      </c>
    </row>
    <row r="342" spans="1:21" x14ac:dyDescent="0.2">
      <c r="A342" s="11" t="str">
        <f t="shared" si="142"/>
        <v>Lothian</v>
      </c>
      <c r="B342" s="11" t="str">
        <f t="shared" si="143"/>
        <v>Ophthalmology11</v>
      </c>
      <c r="C342" s="393" t="str">
        <f t="shared" si="141"/>
        <v>Ophthalmology</v>
      </c>
      <c r="D342" s="151">
        <v>11</v>
      </c>
      <c r="E342" s="152" t="s">
        <v>110</v>
      </c>
      <c r="F342" s="159">
        <f t="shared" ref="F342:U342" si="147">F333-F338</f>
        <v>528.80999999999949</v>
      </c>
      <c r="G342" s="160">
        <f t="shared" si="147"/>
        <v>111.14999999999964</v>
      </c>
      <c r="H342" s="160">
        <f t="shared" si="147"/>
        <v>-46.850000000000364</v>
      </c>
      <c r="I342" s="161">
        <f t="shared" si="147"/>
        <v>-258.85000000000036</v>
      </c>
      <c r="J342" s="353">
        <f t="shared" si="147"/>
        <v>0</v>
      </c>
      <c r="K342" s="160">
        <f t="shared" si="147"/>
        <v>0</v>
      </c>
      <c r="L342" s="160">
        <f t="shared" si="147"/>
        <v>0</v>
      </c>
      <c r="M342" s="373">
        <f t="shared" si="147"/>
        <v>0</v>
      </c>
      <c r="N342" s="159">
        <f t="shared" si="147"/>
        <v>0</v>
      </c>
      <c r="O342" s="160">
        <f t="shared" si="147"/>
        <v>0</v>
      </c>
      <c r="P342" s="160">
        <f t="shared" si="147"/>
        <v>0</v>
      </c>
      <c r="Q342" s="161">
        <f t="shared" si="147"/>
        <v>0</v>
      </c>
      <c r="R342" s="203">
        <f t="shared" si="147"/>
        <v>0</v>
      </c>
      <c r="S342" s="153">
        <f t="shared" si="147"/>
        <v>334.2599999999984</v>
      </c>
      <c r="T342" s="160">
        <f t="shared" si="147"/>
        <v>0</v>
      </c>
      <c r="U342" s="162">
        <f t="shared" si="147"/>
        <v>0</v>
      </c>
    </row>
    <row r="343" spans="1:21" x14ac:dyDescent="0.2">
      <c r="A343" s="11" t="str">
        <f t="shared" si="142"/>
        <v>Lothian</v>
      </c>
      <c r="B343" s="11" t="str">
        <f t="shared" si="143"/>
        <v>Ophthalmology12</v>
      </c>
      <c r="C343" s="393" t="str">
        <f t="shared" si="141"/>
        <v>Ophthalmology</v>
      </c>
      <c r="D343" s="151">
        <v>12</v>
      </c>
      <c r="E343" s="158" t="s">
        <v>27</v>
      </c>
      <c r="F343" s="170">
        <f>F328+F342</f>
        <v>6923.8099999999995</v>
      </c>
      <c r="G343" s="164">
        <f t="shared" ref="G343:Q343" si="148">F343+G342</f>
        <v>7034.9599999999991</v>
      </c>
      <c r="H343" s="164">
        <f t="shared" si="148"/>
        <v>6988.1099999999988</v>
      </c>
      <c r="I343" s="166">
        <f t="shared" si="148"/>
        <v>6729.2599999999984</v>
      </c>
      <c r="J343" s="354">
        <f t="shared" si="148"/>
        <v>6729.2599999999984</v>
      </c>
      <c r="K343" s="164">
        <f t="shared" si="148"/>
        <v>6729.2599999999984</v>
      </c>
      <c r="L343" s="164">
        <f t="shared" si="148"/>
        <v>6729.2599999999984</v>
      </c>
      <c r="M343" s="374">
        <f t="shared" si="148"/>
        <v>6729.2599999999984</v>
      </c>
      <c r="N343" s="163">
        <f t="shared" si="148"/>
        <v>6729.2599999999984</v>
      </c>
      <c r="O343" s="164">
        <f t="shared" si="148"/>
        <v>6729.2599999999984</v>
      </c>
      <c r="P343" s="164">
        <f t="shared" si="148"/>
        <v>6729.2599999999984</v>
      </c>
      <c r="Q343" s="166">
        <f t="shared" si="148"/>
        <v>6729.2599999999984</v>
      </c>
      <c r="R343" s="203"/>
      <c r="S343" s="163">
        <f>I343</f>
        <v>6729.2599999999984</v>
      </c>
      <c r="T343" s="164">
        <f>M343</f>
        <v>6729.2599999999984</v>
      </c>
      <c r="U343" s="165">
        <f>Q343</f>
        <v>6729.2599999999984</v>
      </c>
    </row>
    <row r="344" spans="1:21" x14ac:dyDescent="0.2">
      <c r="A344" s="11" t="str">
        <f t="shared" si="142"/>
        <v>Lothian</v>
      </c>
      <c r="B344" s="11" t="str">
        <f t="shared" si="143"/>
        <v>Ophthalmology13</v>
      </c>
      <c r="C344" s="393" t="str">
        <f t="shared" si="141"/>
        <v>Ophthalmology</v>
      </c>
      <c r="D344" s="151">
        <v>13</v>
      </c>
      <c r="E344" s="152" t="s">
        <v>25</v>
      </c>
      <c r="F344" s="163">
        <f t="shared" ref="F344:Q344" si="149">F343/(F338/13)</f>
        <v>12.454877297854527</v>
      </c>
      <c r="G344" s="164">
        <f t="shared" si="149"/>
        <v>12.397497576879017</v>
      </c>
      <c r="H344" s="164">
        <f t="shared" si="149"/>
        <v>12.190990156806697</v>
      </c>
      <c r="I344" s="166">
        <f t="shared" si="149"/>
        <v>11.739417728483529</v>
      </c>
      <c r="J344" s="354" t="e">
        <f t="shared" si="149"/>
        <v>#DIV/0!</v>
      </c>
      <c r="K344" s="164" t="e">
        <f t="shared" si="149"/>
        <v>#DIV/0!</v>
      </c>
      <c r="L344" s="164" t="e">
        <f t="shared" si="149"/>
        <v>#DIV/0!</v>
      </c>
      <c r="M344" s="374" t="e">
        <f t="shared" si="149"/>
        <v>#DIV/0!</v>
      </c>
      <c r="N344" s="163" t="e">
        <f t="shared" si="149"/>
        <v>#DIV/0!</v>
      </c>
      <c r="O344" s="164" t="e">
        <f t="shared" si="149"/>
        <v>#DIV/0!</v>
      </c>
      <c r="P344" s="164" t="e">
        <f t="shared" si="149"/>
        <v>#DIV/0!</v>
      </c>
      <c r="Q344" s="166" t="e">
        <f t="shared" si="149"/>
        <v>#DIV/0!</v>
      </c>
      <c r="R344" s="203"/>
      <c r="S344" s="163">
        <f>I344</f>
        <v>11.739417728483529</v>
      </c>
      <c r="T344" s="164" t="e">
        <f>M344</f>
        <v>#DIV/0!</v>
      </c>
      <c r="U344" s="165" t="e">
        <f>Q344</f>
        <v>#DIV/0!</v>
      </c>
    </row>
    <row r="345" spans="1:21" x14ac:dyDescent="0.2">
      <c r="A345" s="11" t="str">
        <f t="shared" si="142"/>
        <v>Lothian</v>
      </c>
      <c r="B345" s="11" t="str">
        <f t="shared" si="143"/>
        <v>Ophthalmology14</v>
      </c>
      <c r="C345" s="393" t="str">
        <f t="shared" si="141"/>
        <v>Ophthalmology</v>
      </c>
      <c r="D345" s="86">
        <v>14</v>
      </c>
      <c r="E345" s="45" t="s">
        <v>30</v>
      </c>
      <c r="F345" s="48">
        <v>2638.8099999999995</v>
      </c>
      <c r="G345" s="46">
        <v>2749.9600000000009</v>
      </c>
      <c r="H345" s="46">
        <v>2703.1100000000006</v>
      </c>
      <c r="I345" s="47">
        <v>2444.2600000000002</v>
      </c>
      <c r="J345" s="358"/>
      <c r="K345" s="46"/>
      <c r="L345" s="46"/>
      <c r="M345" s="378"/>
      <c r="N345" s="48"/>
      <c r="O345" s="46"/>
      <c r="P345" s="46"/>
      <c r="Q345" s="47"/>
      <c r="R345" s="205"/>
      <c r="S345" s="163">
        <f>I345</f>
        <v>2444.2600000000002</v>
      </c>
      <c r="T345" s="164">
        <f>M345</f>
        <v>0</v>
      </c>
      <c r="U345" s="165">
        <f>Q345</f>
        <v>0</v>
      </c>
    </row>
    <row r="346" spans="1:21" x14ac:dyDescent="0.2">
      <c r="A346" s="11" t="str">
        <f t="shared" si="142"/>
        <v>Lothian</v>
      </c>
      <c r="B346" s="11" t="str">
        <f t="shared" si="143"/>
        <v>Ophthalmology15</v>
      </c>
      <c r="C346" s="393" t="str">
        <f t="shared" si="141"/>
        <v>Ophthalmology</v>
      </c>
      <c r="D346" s="151">
        <v>15</v>
      </c>
      <c r="E346" s="152" t="s">
        <v>187</v>
      </c>
      <c r="F346" s="364">
        <v>2240.4346704380473</v>
      </c>
      <c r="G346" s="337">
        <v>1994.955407540223</v>
      </c>
      <c r="H346" s="338">
        <v>1860.6795628019386</v>
      </c>
      <c r="I346" s="365">
        <v>1726.4037180636542</v>
      </c>
      <c r="J346" s="339">
        <v>1592.1278733253698</v>
      </c>
      <c r="K346" s="340">
        <v>1457.8520285870859</v>
      </c>
      <c r="L346" s="337">
        <v>951.4402712884139</v>
      </c>
      <c r="M346" s="339">
        <v>445.02851398974184</v>
      </c>
      <c r="N346" s="396" t="s">
        <v>15</v>
      </c>
      <c r="O346" s="397" t="s">
        <v>15</v>
      </c>
      <c r="P346" s="398" t="s">
        <v>15</v>
      </c>
      <c r="Q346" s="399" t="s">
        <v>15</v>
      </c>
      <c r="R346" s="205"/>
      <c r="S346" s="163">
        <f>I346</f>
        <v>1726.4037180636542</v>
      </c>
      <c r="T346" s="164">
        <f>M346</f>
        <v>445.02851398974184</v>
      </c>
      <c r="U346" s="165" t="str">
        <f>Q346</f>
        <v>-</v>
      </c>
    </row>
    <row r="347" spans="1:21" x14ac:dyDescent="0.2">
      <c r="A347" s="11" t="str">
        <f t="shared" si="142"/>
        <v>Lothian</v>
      </c>
      <c r="B347" s="11" t="str">
        <f t="shared" si="143"/>
        <v>Ophthalmology16</v>
      </c>
      <c r="C347" s="393" t="str">
        <f t="shared" si="141"/>
        <v>Ophthalmology</v>
      </c>
      <c r="D347" s="85">
        <v>16</v>
      </c>
      <c r="E347" s="14" t="s">
        <v>31</v>
      </c>
      <c r="F347" s="367">
        <v>1465.8099999999995</v>
      </c>
      <c r="G347" s="341">
        <v>1576.9600000000009</v>
      </c>
      <c r="H347" s="341">
        <v>1530.1100000000006</v>
      </c>
      <c r="I347" s="368">
        <v>1271.2600000000002</v>
      </c>
      <c r="J347" s="359"/>
      <c r="K347" s="341"/>
      <c r="L347" s="341"/>
      <c r="M347" s="379"/>
      <c r="N347" s="367"/>
      <c r="O347" s="341"/>
      <c r="P347" s="341"/>
      <c r="Q347" s="368"/>
      <c r="R347" s="205"/>
      <c r="S347" s="159"/>
      <c r="T347" s="160"/>
      <c r="U347" s="162"/>
    </row>
    <row r="348" spans="1:21" x14ac:dyDescent="0.2">
      <c r="A348" s="11" t="str">
        <f t="shared" si="142"/>
        <v>Lothian</v>
      </c>
      <c r="B348" s="11" t="str">
        <f t="shared" si="143"/>
        <v xml:space="preserve">Ophthalmology </v>
      </c>
      <c r="C348" s="393" t="str">
        <f t="shared" si="141"/>
        <v>Ophthalmology</v>
      </c>
      <c r="D348" s="84" t="s">
        <v>79</v>
      </c>
      <c r="E348" s="21" t="s">
        <v>54</v>
      </c>
      <c r="F348" s="23"/>
      <c r="G348" s="24"/>
      <c r="H348" s="24"/>
      <c r="I348" s="25"/>
      <c r="J348" s="24"/>
      <c r="K348" s="24"/>
      <c r="L348" s="24"/>
      <c r="M348" s="24"/>
      <c r="N348" s="23"/>
      <c r="O348" s="24"/>
      <c r="P348" s="24"/>
      <c r="Q348" s="25"/>
      <c r="R348" s="200"/>
      <c r="S348" s="23"/>
      <c r="T348" s="24"/>
      <c r="U348" s="104"/>
    </row>
    <row r="349" spans="1:21" x14ac:dyDescent="0.2">
      <c r="A349" s="11" t="str">
        <f t="shared" si="142"/>
        <v>Lothian</v>
      </c>
      <c r="B349" s="11" t="str">
        <f t="shared" si="143"/>
        <v>Ophthalmology17</v>
      </c>
      <c r="C349" s="393" t="str">
        <f t="shared" si="141"/>
        <v>Ophthalmology</v>
      </c>
      <c r="D349" s="336">
        <v>17</v>
      </c>
      <c r="E349" s="44" t="s">
        <v>26</v>
      </c>
      <c r="F349" s="49">
        <v>0</v>
      </c>
      <c r="G349" s="50">
        <v>0</v>
      </c>
      <c r="H349" s="50">
        <v>0</v>
      </c>
      <c r="I349" s="51">
        <v>0</v>
      </c>
      <c r="J349" s="360">
        <v>0</v>
      </c>
      <c r="K349" s="50">
        <v>0</v>
      </c>
      <c r="L349" s="50">
        <v>0</v>
      </c>
      <c r="M349" s="380">
        <v>0</v>
      </c>
      <c r="N349" s="49">
        <v>0</v>
      </c>
      <c r="O349" s="50">
        <v>0</v>
      </c>
      <c r="P349" s="50">
        <v>0</v>
      </c>
      <c r="Q349" s="51">
        <v>0</v>
      </c>
      <c r="R349" s="200"/>
      <c r="S349" s="27"/>
      <c r="T349" s="28"/>
      <c r="U349" s="113"/>
    </row>
    <row r="350" spans="1:21" ht="13.5" thickBot="1" x14ac:dyDescent="0.25">
      <c r="A350" s="11" t="str">
        <f t="shared" si="142"/>
        <v>Lothian</v>
      </c>
      <c r="B350" s="11" t="str">
        <f t="shared" si="143"/>
        <v>Ophthalmology18</v>
      </c>
      <c r="C350" s="393" t="str">
        <f t="shared" si="141"/>
        <v>Ophthalmology</v>
      </c>
      <c r="D350" s="167">
        <v>18</v>
      </c>
      <c r="E350" s="168" t="s">
        <v>34</v>
      </c>
      <c r="F350" s="163">
        <f t="shared" ref="F350:Q350" si="150">F349*F338</f>
        <v>0</v>
      </c>
      <c r="G350" s="164">
        <f t="shared" si="150"/>
        <v>0</v>
      </c>
      <c r="H350" s="164">
        <f t="shared" si="150"/>
        <v>0</v>
      </c>
      <c r="I350" s="166">
        <f t="shared" si="150"/>
        <v>0</v>
      </c>
      <c r="J350" s="354">
        <f t="shared" si="150"/>
        <v>0</v>
      </c>
      <c r="K350" s="164">
        <f t="shared" si="150"/>
        <v>0</v>
      </c>
      <c r="L350" s="164">
        <f t="shared" si="150"/>
        <v>0</v>
      </c>
      <c r="M350" s="374">
        <f t="shared" si="150"/>
        <v>0</v>
      </c>
      <c r="N350" s="163">
        <f t="shared" si="150"/>
        <v>0</v>
      </c>
      <c r="O350" s="164">
        <f t="shared" si="150"/>
        <v>0</v>
      </c>
      <c r="P350" s="164">
        <f t="shared" si="150"/>
        <v>0</v>
      </c>
      <c r="Q350" s="166">
        <f t="shared" si="150"/>
        <v>0</v>
      </c>
      <c r="R350" s="202"/>
      <c r="S350" s="163">
        <f>SUM(F350:I350)</f>
        <v>0</v>
      </c>
      <c r="T350" s="164">
        <f>SUM(J350:M350)</f>
        <v>0</v>
      </c>
      <c r="U350" s="165">
        <f>SUM(N350:Q350)</f>
        <v>0</v>
      </c>
    </row>
    <row r="351" spans="1:21" ht="18.75" thickBot="1" x14ac:dyDescent="0.3">
      <c r="A351" s="11" t="str">
        <f t="shared" si="142"/>
        <v>Lothian</v>
      </c>
      <c r="B351" s="11" t="str">
        <f t="shared" si="143"/>
        <v>Oral &amp; Maxillofacial SurgeryOral &amp; Maxillofacial Surgery</v>
      </c>
      <c r="C351" s="392" t="str">
        <f>D351</f>
        <v>Oral &amp; Maxillofacial Surgery</v>
      </c>
      <c r="D351" s="68" t="s">
        <v>68</v>
      </c>
      <c r="E351" s="80"/>
      <c r="F351" s="366"/>
      <c r="G351" s="81"/>
      <c r="H351" s="81"/>
      <c r="I351" s="363"/>
      <c r="J351" s="124"/>
      <c r="K351" s="124"/>
      <c r="L351" s="124"/>
      <c r="M351" s="124"/>
      <c r="N351" s="384"/>
      <c r="O351" s="129"/>
      <c r="P351" s="129"/>
      <c r="Q351" s="385"/>
      <c r="R351" s="69"/>
      <c r="S351" s="382"/>
      <c r="T351" s="69"/>
      <c r="U351" s="82"/>
    </row>
    <row r="352" spans="1:21" x14ac:dyDescent="0.2">
      <c r="A352" s="11" t="str">
        <f t="shared" si="142"/>
        <v>Lothian</v>
      </c>
      <c r="B352" s="11" t="str">
        <f t="shared" si="143"/>
        <v>Oral &amp; Maxillofacial Surgery1</v>
      </c>
      <c r="C352" s="393" t="str">
        <f t="shared" ref="C352:C376" si="151">C351</f>
        <v>Oral &amp; Maxillofacial Surgery</v>
      </c>
      <c r="D352" s="84">
        <v>1</v>
      </c>
      <c r="E352" s="21" t="s">
        <v>52</v>
      </c>
      <c r="F352" s="197">
        <v>191</v>
      </c>
      <c r="G352" s="20"/>
      <c r="H352" s="20"/>
      <c r="I352" s="117"/>
      <c r="J352" s="13"/>
      <c r="K352" s="13"/>
      <c r="L352" s="13"/>
      <c r="M352" s="13"/>
      <c r="N352" s="125"/>
      <c r="O352" s="13"/>
      <c r="P352" s="13"/>
      <c r="Q352" s="126"/>
      <c r="R352" s="200"/>
      <c r="S352" s="116"/>
      <c r="T352" s="20"/>
      <c r="U352" s="118"/>
    </row>
    <row r="353" spans="1:21" x14ac:dyDescent="0.2">
      <c r="A353" s="11" t="str">
        <f t="shared" si="142"/>
        <v>Lothian</v>
      </c>
      <c r="B353" s="11" t="str">
        <f t="shared" si="143"/>
        <v>Oral &amp; Maxillofacial Surgery2</v>
      </c>
      <c r="C353" s="393" t="str">
        <f t="shared" si="151"/>
        <v>Oral &amp; Maxillofacial Surgery</v>
      </c>
      <c r="D353" s="84">
        <v>2</v>
      </c>
      <c r="E353" s="21" t="s">
        <v>93</v>
      </c>
      <c r="F353" s="197">
        <v>33</v>
      </c>
      <c r="G353" s="20"/>
      <c r="H353" s="20"/>
      <c r="I353" s="117"/>
      <c r="J353" s="20"/>
      <c r="K353" s="20"/>
      <c r="L353" s="20"/>
      <c r="M353" s="20"/>
      <c r="N353" s="116"/>
      <c r="O353" s="20"/>
      <c r="P353" s="20"/>
      <c r="Q353" s="117"/>
      <c r="R353" s="200"/>
      <c r="S353" s="116"/>
      <c r="T353" s="20"/>
      <c r="U353" s="118"/>
    </row>
    <row r="354" spans="1:21" x14ac:dyDescent="0.2">
      <c r="A354" s="11" t="str">
        <f t="shared" si="142"/>
        <v>Lothian</v>
      </c>
      <c r="B354" s="11" t="str">
        <f t="shared" si="143"/>
        <v>Oral &amp; Maxillofacial Surgery3</v>
      </c>
      <c r="C354" s="393" t="str">
        <f t="shared" si="151"/>
        <v>Oral &amp; Maxillofacial Surgery</v>
      </c>
      <c r="D354" s="84">
        <v>3</v>
      </c>
      <c r="E354" s="21" t="s">
        <v>94</v>
      </c>
      <c r="F354" s="197">
        <v>1003</v>
      </c>
      <c r="G354" s="20"/>
      <c r="H354" s="20"/>
      <c r="I354" s="117"/>
      <c r="J354" s="20"/>
      <c r="K354" s="20"/>
      <c r="L354" s="20"/>
      <c r="M354" s="20"/>
      <c r="N354" s="116"/>
      <c r="O354" s="20"/>
      <c r="P354" s="20"/>
      <c r="Q354" s="117"/>
      <c r="R354" s="200"/>
      <c r="S354" s="116"/>
      <c r="T354" s="20"/>
      <c r="U354" s="118"/>
    </row>
    <row r="355" spans="1:21" x14ac:dyDescent="0.2">
      <c r="A355" s="11" t="str">
        <f t="shared" si="142"/>
        <v>Lothian</v>
      </c>
      <c r="B355" s="11" t="str">
        <f t="shared" si="143"/>
        <v xml:space="preserve">Oral &amp; Maxillofacial Surgery </v>
      </c>
      <c r="C355" s="393" t="str">
        <f t="shared" si="151"/>
        <v>Oral &amp; Maxillofacial Surgery</v>
      </c>
      <c r="D355" s="88" t="s">
        <v>79</v>
      </c>
      <c r="E355" s="34"/>
      <c r="F355" s="116"/>
      <c r="G355" s="20"/>
      <c r="H355" s="20"/>
      <c r="I355" s="117"/>
      <c r="J355" s="52"/>
      <c r="K355" s="52"/>
      <c r="L355" s="52"/>
      <c r="M355" s="52"/>
      <c r="N355" s="127"/>
      <c r="O355" s="52"/>
      <c r="P355" s="52"/>
      <c r="Q355" s="128"/>
      <c r="R355" s="200"/>
      <c r="S355" s="116"/>
      <c r="T355" s="20"/>
      <c r="U355" s="118"/>
    </row>
    <row r="356" spans="1:21" x14ac:dyDescent="0.2">
      <c r="A356" s="11" t="str">
        <f t="shared" si="142"/>
        <v>Lothian</v>
      </c>
      <c r="B356" s="11" t="str">
        <f t="shared" si="143"/>
        <v xml:space="preserve">Oral &amp; Maxillofacial Surgery </v>
      </c>
      <c r="C356" s="393" t="str">
        <f t="shared" si="151"/>
        <v>Oral &amp; Maxillofacial Surgery</v>
      </c>
      <c r="D356" s="84" t="s">
        <v>79</v>
      </c>
      <c r="E356" s="21" t="s">
        <v>33</v>
      </c>
      <c r="F356" s="23"/>
      <c r="G356" s="24"/>
      <c r="H356" s="24"/>
      <c r="I356" s="25"/>
      <c r="J356" s="24"/>
      <c r="K356" s="24"/>
      <c r="L356" s="24"/>
      <c r="M356" s="24"/>
      <c r="N356" s="23"/>
      <c r="O356" s="24"/>
      <c r="P356" s="24"/>
      <c r="Q356" s="25"/>
      <c r="R356" s="200"/>
      <c r="S356" s="23"/>
      <c r="T356" s="24"/>
      <c r="U356" s="104"/>
    </row>
    <row r="357" spans="1:21" x14ac:dyDescent="0.2">
      <c r="A357" s="11" t="str">
        <f t="shared" si="142"/>
        <v>Lothian</v>
      </c>
      <c r="B357" s="11" t="str">
        <f t="shared" si="143"/>
        <v>Oral &amp; Maxillofacial Surgery4</v>
      </c>
      <c r="C357" s="393" t="str">
        <f t="shared" si="151"/>
        <v>Oral &amp; Maxillofacial Surgery</v>
      </c>
      <c r="D357" s="86">
        <v>4</v>
      </c>
      <c r="E357" s="26" t="s">
        <v>14</v>
      </c>
      <c r="F357" s="27">
        <v>1372.5900000000001</v>
      </c>
      <c r="G357" s="28">
        <v>1372.5900000000001</v>
      </c>
      <c r="H357" s="28">
        <v>1372.5900000000001</v>
      </c>
      <c r="I357" s="29">
        <v>1372.5900000000001</v>
      </c>
      <c r="J357" s="356"/>
      <c r="K357" s="28"/>
      <c r="L357" s="28"/>
      <c r="M357" s="376"/>
      <c r="N357" s="27"/>
      <c r="O357" s="28"/>
      <c r="P357" s="28"/>
      <c r="Q357" s="29"/>
      <c r="R357" s="200"/>
      <c r="S357" s="179">
        <f>SUM(F357:I357)</f>
        <v>5490.3600000000006</v>
      </c>
      <c r="T357" s="180">
        <f>SUM(J357:M357)</f>
        <v>0</v>
      </c>
      <c r="U357" s="181">
        <f>SUM(N357:Q357)</f>
        <v>0</v>
      </c>
    </row>
    <row r="358" spans="1:21" x14ac:dyDescent="0.2">
      <c r="A358" s="11" t="str">
        <f t="shared" si="142"/>
        <v>Lothian</v>
      </c>
      <c r="B358" s="11" t="str">
        <f t="shared" si="143"/>
        <v>Oral &amp; Maxillofacial Surgery5</v>
      </c>
      <c r="C358" s="393" t="str">
        <f t="shared" si="151"/>
        <v>Oral &amp; Maxillofacial Surgery</v>
      </c>
      <c r="D358" s="87">
        <v>5</v>
      </c>
      <c r="E358" s="30" t="s">
        <v>13</v>
      </c>
      <c r="F358" s="31">
        <v>150</v>
      </c>
      <c r="G358" s="32">
        <v>150</v>
      </c>
      <c r="H358" s="32">
        <v>150</v>
      </c>
      <c r="I358" s="33">
        <v>150</v>
      </c>
      <c r="J358" s="357"/>
      <c r="K358" s="32"/>
      <c r="L358" s="32"/>
      <c r="M358" s="377"/>
      <c r="N358" s="31"/>
      <c r="O358" s="32"/>
      <c r="P358" s="32"/>
      <c r="Q358" s="33"/>
      <c r="R358" s="200"/>
      <c r="S358" s="163">
        <f>SUM(F358:I358)</f>
        <v>600</v>
      </c>
      <c r="T358" s="164">
        <f>SUM(J358:M358)</f>
        <v>0</v>
      </c>
      <c r="U358" s="165">
        <f>SUM(N358:Q358)</f>
        <v>0</v>
      </c>
    </row>
    <row r="359" spans="1:21" x14ac:dyDescent="0.2">
      <c r="A359" s="11" t="str">
        <f t="shared" si="142"/>
        <v>Lothian</v>
      </c>
      <c r="B359" s="11" t="str">
        <f t="shared" si="143"/>
        <v>Oral &amp; Maxillofacial Surgery6</v>
      </c>
      <c r="C359" s="393" t="str">
        <f t="shared" si="151"/>
        <v>Oral &amp; Maxillofacial Surgery</v>
      </c>
      <c r="D359" s="84">
        <v>6</v>
      </c>
      <c r="E359" s="21" t="s">
        <v>16</v>
      </c>
      <c r="F359" s="62">
        <f t="shared" ref="F359:Q359" si="152">F357-F358</f>
        <v>1222.5900000000001</v>
      </c>
      <c r="G359" s="63">
        <f t="shared" si="152"/>
        <v>1222.5900000000001</v>
      </c>
      <c r="H359" s="63">
        <f t="shared" si="152"/>
        <v>1222.5900000000001</v>
      </c>
      <c r="I359" s="64">
        <f t="shared" si="152"/>
        <v>1222.5900000000001</v>
      </c>
      <c r="J359" s="352">
        <f t="shared" si="152"/>
        <v>0</v>
      </c>
      <c r="K359" s="63">
        <f t="shared" si="152"/>
        <v>0</v>
      </c>
      <c r="L359" s="63">
        <f t="shared" si="152"/>
        <v>0</v>
      </c>
      <c r="M359" s="372">
        <f t="shared" si="152"/>
        <v>0</v>
      </c>
      <c r="N359" s="62">
        <f t="shared" si="152"/>
        <v>0</v>
      </c>
      <c r="O359" s="63">
        <f t="shared" si="152"/>
        <v>0</v>
      </c>
      <c r="P359" s="63">
        <f t="shared" si="152"/>
        <v>0</v>
      </c>
      <c r="Q359" s="64">
        <f t="shared" si="152"/>
        <v>0</v>
      </c>
      <c r="R359" s="202"/>
      <c r="S359" s="386">
        <f>S357-S358</f>
        <v>4890.3600000000006</v>
      </c>
      <c r="T359" s="342">
        <f>T357-T358</f>
        <v>0</v>
      </c>
      <c r="U359" s="387">
        <f>U357-U358</f>
        <v>0</v>
      </c>
    </row>
    <row r="360" spans="1:21" x14ac:dyDescent="0.2">
      <c r="A360" s="11" t="str">
        <f t="shared" si="142"/>
        <v>Lothian</v>
      </c>
      <c r="B360" s="11" t="str">
        <f t="shared" si="143"/>
        <v xml:space="preserve">Oral &amp; Maxillofacial Surgery </v>
      </c>
      <c r="C360" s="393" t="str">
        <f t="shared" si="151"/>
        <v>Oral &amp; Maxillofacial Surgery</v>
      </c>
      <c r="D360" s="88" t="s">
        <v>79</v>
      </c>
      <c r="E360" s="34"/>
      <c r="F360" s="35"/>
      <c r="G360" s="36"/>
      <c r="H360" s="36"/>
      <c r="I360" s="37"/>
      <c r="J360" s="39"/>
      <c r="K360" s="39"/>
      <c r="L360" s="39"/>
      <c r="M360" s="39"/>
      <c r="N360" s="38"/>
      <c r="O360" s="39"/>
      <c r="P360" s="39"/>
      <c r="Q360" s="40"/>
      <c r="R360" s="200"/>
      <c r="S360" s="38"/>
      <c r="T360" s="39"/>
      <c r="U360" s="105"/>
    </row>
    <row r="361" spans="1:21" x14ac:dyDescent="0.2">
      <c r="A361" s="11" t="str">
        <f t="shared" si="142"/>
        <v>Lothian</v>
      </c>
      <c r="B361" s="11" t="str">
        <f t="shared" si="143"/>
        <v xml:space="preserve">Oral &amp; Maxillofacial Surgery </v>
      </c>
      <c r="C361" s="393" t="str">
        <f t="shared" si="151"/>
        <v>Oral &amp; Maxillofacial Surgery</v>
      </c>
      <c r="D361" s="84" t="s">
        <v>79</v>
      </c>
      <c r="E361" s="21" t="s">
        <v>29</v>
      </c>
      <c r="F361" s="23"/>
      <c r="G361" s="24"/>
      <c r="H361" s="24"/>
      <c r="I361" s="25"/>
      <c r="J361" s="24"/>
      <c r="K361" s="24"/>
      <c r="L361" s="24"/>
      <c r="M361" s="24"/>
      <c r="N361" s="23"/>
      <c r="O361" s="24"/>
      <c r="P361" s="24"/>
      <c r="Q361" s="25"/>
      <c r="R361" s="200"/>
      <c r="S361" s="23"/>
      <c r="T361" s="24"/>
      <c r="U361" s="104"/>
    </row>
    <row r="362" spans="1:21" x14ac:dyDescent="0.2">
      <c r="A362" s="11" t="str">
        <f t="shared" si="142"/>
        <v>Lothian</v>
      </c>
      <c r="B362" s="11" t="str">
        <f t="shared" si="143"/>
        <v>Oral &amp; Maxillofacial Surgery7</v>
      </c>
      <c r="C362" s="393" t="str">
        <f t="shared" si="151"/>
        <v>Oral &amp; Maxillofacial Surgery</v>
      </c>
      <c r="D362" s="86">
        <v>7</v>
      </c>
      <c r="E362" s="26" t="s">
        <v>46</v>
      </c>
      <c r="F362" s="27">
        <v>882.09</v>
      </c>
      <c r="G362" s="28">
        <v>882.09</v>
      </c>
      <c r="H362" s="28">
        <v>882.09</v>
      </c>
      <c r="I362" s="29">
        <v>882.09</v>
      </c>
      <c r="J362" s="356"/>
      <c r="K362" s="28"/>
      <c r="L362" s="28"/>
      <c r="M362" s="376"/>
      <c r="N362" s="27"/>
      <c r="O362" s="28"/>
      <c r="P362" s="28"/>
      <c r="Q362" s="29"/>
      <c r="R362" s="205"/>
      <c r="S362" s="153">
        <f>SUM(F362:I362)</f>
        <v>3528.36</v>
      </c>
      <c r="T362" s="154">
        <f>SUM(J362:M362)</f>
        <v>0</v>
      </c>
      <c r="U362" s="157">
        <f>SUM(N362:Q362)</f>
        <v>0</v>
      </c>
    </row>
    <row r="363" spans="1:21" x14ac:dyDescent="0.2">
      <c r="A363" s="11" t="str">
        <f t="shared" si="142"/>
        <v>Lothian</v>
      </c>
      <c r="B363" s="11" t="str">
        <f t="shared" si="143"/>
        <v>Oral &amp; Maxillofacial Surgery8</v>
      </c>
      <c r="C363" s="393" t="str">
        <f t="shared" si="151"/>
        <v>Oral &amp; Maxillofacial Surgery</v>
      </c>
      <c r="D363" s="86">
        <v>8</v>
      </c>
      <c r="E363" s="30" t="s">
        <v>53</v>
      </c>
      <c r="F363" s="31">
        <v>217</v>
      </c>
      <c r="G363" s="32">
        <v>353</v>
      </c>
      <c r="H363" s="32">
        <v>399</v>
      </c>
      <c r="I363" s="33">
        <v>313</v>
      </c>
      <c r="J363" s="357"/>
      <c r="K363" s="32"/>
      <c r="L363" s="32"/>
      <c r="M363" s="377"/>
      <c r="N363" s="31"/>
      <c r="O363" s="32"/>
      <c r="P363" s="32"/>
      <c r="Q363" s="33"/>
      <c r="R363" s="205"/>
      <c r="S363" s="159">
        <f>SUM(F363:I363)</f>
        <v>1282</v>
      </c>
      <c r="T363" s="160">
        <f>SUM(J363:M363)</f>
        <v>0</v>
      </c>
      <c r="U363" s="162">
        <f>SUM(N363:Q363)</f>
        <v>0</v>
      </c>
    </row>
    <row r="364" spans="1:21" x14ac:dyDescent="0.2">
      <c r="A364" s="11" t="str">
        <f t="shared" si="142"/>
        <v>Lothian</v>
      </c>
      <c r="B364" s="11" t="str">
        <f t="shared" si="143"/>
        <v>Oral &amp; Maxillofacial Surgery9</v>
      </c>
      <c r="C364" s="393" t="str">
        <f t="shared" si="151"/>
        <v>Oral &amp; Maxillofacial Surgery</v>
      </c>
      <c r="D364" s="84">
        <v>9</v>
      </c>
      <c r="E364" s="21" t="s">
        <v>32</v>
      </c>
      <c r="F364" s="62">
        <f t="shared" ref="F364:Q364" si="153">SUM(F362:F363)</f>
        <v>1099.0900000000001</v>
      </c>
      <c r="G364" s="63">
        <f t="shared" si="153"/>
        <v>1235.0900000000001</v>
      </c>
      <c r="H364" s="63">
        <f t="shared" si="153"/>
        <v>1281.0900000000001</v>
      </c>
      <c r="I364" s="64">
        <f t="shared" si="153"/>
        <v>1195.0900000000001</v>
      </c>
      <c r="J364" s="352">
        <f t="shared" si="153"/>
        <v>0</v>
      </c>
      <c r="K364" s="63">
        <f t="shared" si="153"/>
        <v>0</v>
      </c>
      <c r="L364" s="63">
        <f t="shared" si="153"/>
        <v>0</v>
      </c>
      <c r="M364" s="372">
        <f t="shared" si="153"/>
        <v>0</v>
      </c>
      <c r="N364" s="62">
        <f t="shared" si="153"/>
        <v>0</v>
      </c>
      <c r="O364" s="63">
        <f t="shared" si="153"/>
        <v>0</v>
      </c>
      <c r="P364" s="63">
        <f t="shared" si="153"/>
        <v>0</v>
      </c>
      <c r="Q364" s="64">
        <f t="shared" si="153"/>
        <v>0</v>
      </c>
      <c r="R364" s="202"/>
      <c r="S364" s="62">
        <f>SUM(F364:I364)</f>
        <v>4810.3600000000006</v>
      </c>
      <c r="T364" s="63">
        <f>SUM(J364:M364)</f>
        <v>0</v>
      </c>
      <c r="U364" s="100">
        <f>SUM(N364:Q364)</f>
        <v>0</v>
      </c>
    </row>
    <row r="365" spans="1:21" x14ac:dyDescent="0.2">
      <c r="A365" s="11" t="str">
        <f t="shared" si="142"/>
        <v>Lothian</v>
      </c>
      <c r="B365" s="11" t="str">
        <f t="shared" si="143"/>
        <v xml:space="preserve">Oral &amp; Maxillofacial Surgery </v>
      </c>
      <c r="C365" s="393" t="str">
        <f t="shared" si="151"/>
        <v>Oral &amp; Maxillofacial Surgery</v>
      </c>
      <c r="D365" s="89" t="s">
        <v>79</v>
      </c>
      <c r="E365" s="43"/>
      <c r="F365" s="38"/>
      <c r="G365" s="39"/>
      <c r="H365" s="39"/>
      <c r="I365" s="40"/>
      <c r="J365" s="39"/>
      <c r="K365" s="39"/>
      <c r="L365" s="39"/>
      <c r="M365" s="39"/>
      <c r="N365" s="38"/>
      <c r="O365" s="39"/>
      <c r="P365" s="39"/>
      <c r="Q365" s="40"/>
      <c r="R365" s="205"/>
      <c r="S365" s="38"/>
      <c r="T365" s="39"/>
      <c r="U365" s="105"/>
    </row>
    <row r="366" spans="1:21" x14ac:dyDescent="0.2">
      <c r="A366" s="11" t="str">
        <f t="shared" si="142"/>
        <v>Lothian</v>
      </c>
      <c r="B366" s="11" t="str">
        <f t="shared" si="143"/>
        <v xml:space="preserve">Oral &amp; Maxillofacial Surgery </v>
      </c>
      <c r="C366" s="393" t="str">
        <f t="shared" si="151"/>
        <v>Oral &amp; Maxillofacial Surgery</v>
      </c>
      <c r="D366" s="84" t="s">
        <v>79</v>
      </c>
      <c r="E366" s="21" t="s">
        <v>24</v>
      </c>
      <c r="F366" s="23"/>
      <c r="G366" s="24"/>
      <c r="H366" s="24"/>
      <c r="I366" s="25"/>
      <c r="J366" s="24"/>
      <c r="K366" s="24"/>
      <c r="L366" s="24"/>
      <c r="M366" s="24"/>
      <c r="N366" s="23"/>
      <c r="O366" s="24"/>
      <c r="P366" s="24"/>
      <c r="Q366" s="25"/>
      <c r="R366" s="205"/>
      <c r="S366" s="23"/>
      <c r="T366" s="24"/>
      <c r="U366" s="104"/>
    </row>
    <row r="367" spans="1:21" x14ac:dyDescent="0.2">
      <c r="A367" s="11" t="str">
        <f t="shared" si="142"/>
        <v>Lothian</v>
      </c>
      <c r="B367" s="11" t="str">
        <f t="shared" si="143"/>
        <v>Oral &amp; Maxillofacial Surgery10</v>
      </c>
      <c r="C367" s="393" t="str">
        <f t="shared" si="151"/>
        <v>Oral &amp; Maxillofacial Surgery</v>
      </c>
      <c r="D367" s="151">
        <v>10</v>
      </c>
      <c r="E367" s="152" t="s">
        <v>109</v>
      </c>
      <c r="F367" s="153">
        <f t="shared" ref="F367:Q367" si="154">F359-F362</f>
        <v>340.50000000000011</v>
      </c>
      <c r="G367" s="154">
        <f t="shared" si="154"/>
        <v>340.50000000000011</v>
      </c>
      <c r="H367" s="154">
        <f t="shared" si="154"/>
        <v>340.50000000000011</v>
      </c>
      <c r="I367" s="155">
        <f t="shared" si="154"/>
        <v>340.50000000000011</v>
      </c>
      <c r="J367" s="343">
        <f t="shared" si="154"/>
        <v>0</v>
      </c>
      <c r="K367" s="154">
        <f t="shared" si="154"/>
        <v>0</v>
      </c>
      <c r="L367" s="154">
        <f t="shared" si="154"/>
        <v>0</v>
      </c>
      <c r="M367" s="371">
        <f t="shared" si="154"/>
        <v>0</v>
      </c>
      <c r="N367" s="153">
        <f t="shared" si="154"/>
        <v>0</v>
      </c>
      <c r="O367" s="154">
        <f t="shared" si="154"/>
        <v>0</v>
      </c>
      <c r="P367" s="154">
        <f t="shared" si="154"/>
        <v>0</v>
      </c>
      <c r="Q367" s="155">
        <f t="shared" si="154"/>
        <v>0</v>
      </c>
      <c r="R367" s="203"/>
      <c r="S367" s="344">
        <f>S359-S362</f>
        <v>1362.0000000000005</v>
      </c>
      <c r="T367" s="343">
        <f>T359-T362</f>
        <v>0</v>
      </c>
      <c r="U367" s="157">
        <f>U359-U362</f>
        <v>0</v>
      </c>
    </row>
    <row r="368" spans="1:21" x14ac:dyDescent="0.2">
      <c r="A368" s="11" t="str">
        <f t="shared" si="142"/>
        <v>Lothian</v>
      </c>
      <c r="B368" s="11" t="str">
        <f t="shared" si="143"/>
        <v>Oral &amp; Maxillofacial Surgery11</v>
      </c>
      <c r="C368" s="393" t="str">
        <f t="shared" si="151"/>
        <v>Oral &amp; Maxillofacial Surgery</v>
      </c>
      <c r="D368" s="151">
        <v>11</v>
      </c>
      <c r="E368" s="152" t="s">
        <v>110</v>
      </c>
      <c r="F368" s="159">
        <f t="shared" ref="F368:U368" si="155">F359-F364</f>
        <v>123.5</v>
      </c>
      <c r="G368" s="160">
        <f t="shared" si="155"/>
        <v>-12.5</v>
      </c>
      <c r="H368" s="160">
        <f t="shared" si="155"/>
        <v>-58.5</v>
      </c>
      <c r="I368" s="161">
        <f t="shared" si="155"/>
        <v>27.5</v>
      </c>
      <c r="J368" s="353">
        <f t="shared" si="155"/>
        <v>0</v>
      </c>
      <c r="K368" s="160">
        <f t="shared" si="155"/>
        <v>0</v>
      </c>
      <c r="L368" s="160">
        <f t="shared" si="155"/>
        <v>0</v>
      </c>
      <c r="M368" s="373">
        <f t="shared" si="155"/>
        <v>0</v>
      </c>
      <c r="N368" s="159">
        <f t="shared" si="155"/>
        <v>0</v>
      </c>
      <c r="O368" s="160">
        <f t="shared" si="155"/>
        <v>0</v>
      </c>
      <c r="P368" s="160">
        <f t="shared" si="155"/>
        <v>0</v>
      </c>
      <c r="Q368" s="161">
        <f t="shared" si="155"/>
        <v>0</v>
      </c>
      <c r="R368" s="203">
        <f t="shared" si="155"/>
        <v>0</v>
      </c>
      <c r="S368" s="153">
        <f t="shared" si="155"/>
        <v>80</v>
      </c>
      <c r="T368" s="160">
        <f t="shared" si="155"/>
        <v>0</v>
      </c>
      <c r="U368" s="162">
        <f t="shared" si="155"/>
        <v>0</v>
      </c>
    </row>
    <row r="369" spans="1:21" x14ac:dyDescent="0.2">
      <c r="A369" s="11" t="str">
        <f t="shared" si="142"/>
        <v>Lothian</v>
      </c>
      <c r="B369" s="11" t="str">
        <f t="shared" si="143"/>
        <v>Oral &amp; Maxillofacial Surgery12</v>
      </c>
      <c r="C369" s="393" t="str">
        <f t="shared" si="151"/>
        <v>Oral &amp; Maxillofacial Surgery</v>
      </c>
      <c r="D369" s="151">
        <v>12</v>
      </c>
      <c r="E369" s="158" t="s">
        <v>27</v>
      </c>
      <c r="F369" s="170">
        <f>F354+F368</f>
        <v>1126.5</v>
      </c>
      <c r="G369" s="164">
        <f t="shared" ref="G369:Q369" si="156">F369+G368</f>
        <v>1114</v>
      </c>
      <c r="H369" s="164">
        <f t="shared" si="156"/>
        <v>1055.5</v>
      </c>
      <c r="I369" s="166">
        <f t="shared" si="156"/>
        <v>1083</v>
      </c>
      <c r="J369" s="354">
        <f t="shared" si="156"/>
        <v>1083</v>
      </c>
      <c r="K369" s="164">
        <f t="shared" si="156"/>
        <v>1083</v>
      </c>
      <c r="L369" s="164">
        <f t="shared" si="156"/>
        <v>1083</v>
      </c>
      <c r="M369" s="374">
        <f t="shared" si="156"/>
        <v>1083</v>
      </c>
      <c r="N369" s="163">
        <f t="shared" si="156"/>
        <v>1083</v>
      </c>
      <c r="O369" s="164">
        <f t="shared" si="156"/>
        <v>1083</v>
      </c>
      <c r="P369" s="164">
        <f t="shared" si="156"/>
        <v>1083</v>
      </c>
      <c r="Q369" s="166">
        <f t="shared" si="156"/>
        <v>1083</v>
      </c>
      <c r="R369" s="203"/>
      <c r="S369" s="163">
        <f>I369</f>
        <v>1083</v>
      </c>
      <c r="T369" s="164">
        <f>M369</f>
        <v>1083</v>
      </c>
      <c r="U369" s="165">
        <f>Q369</f>
        <v>1083</v>
      </c>
    </row>
    <row r="370" spans="1:21" x14ac:dyDescent="0.2">
      <c r="A370" s="11" t="str">
        <f t="shared" si="142"/>
        <v>Lothian</v>
      </c>
      <c r="B370" s="11" t="str">
        <f t="shared" si="143"/>
        <v>Oral &amp; Maxillofacial Surgery13</v>
      </c>
      <c r="C370" s="393" t="str">
        <f t="shared" si="151"/>
        <v>Oral &amp; Maxillofacial Surgery</v>
      </c>
      <c r="D370" s="151">
        <v>13</v>
      </c>
      <c r="E370" s="152" t="s">
        <v>25</v>
      </c>
      <c r="F370" s="163">
        <f t="shared" ref="F370:Q370" si="157">F369/(F364/13)</f>
        <v>13.324204569234547</v>
      </c>
      <c r="G370" s="164">
        <f t="shared" si="157"/>
        <v>11.725461302415207</v>
      </c>
      <c r="H370" s="164">
        <f t="shared" si="157"/>
        <v>10.710800958558726</v>
      </c>
      <c r="I370" s="166">
        <f t="shared" si="157"/>
        <v>11.780702708582616</v>
      </c>
      <c r="J370" s="354" t="e">
        <f t="shared" si="157"/>
        <v>#DIV/0!</v>
      </c>
      <c r="K370" s="164" t="e">
        <f t="shared" si="157"/>
        <v>#DIV/0!</v>
      </c>
      <c r="L370" s="164" t="e">
        <f t="shared" si="157"/>
        <v>#DIV/0!</v>
      </c>
      <c r="M370" s="374" t="e">
        <f t="shared" si="157"/>
        <v>#DIV/0!</v>
      </c>
      <c r="N370" s="163" t="e">
        <f t="shared" si="157"/>
        <v>#DIV/0!</v>
      </c>
      <c r="O370" s="164" t="e">
        <f t="shared" si="157"/>
        <v>#DIV/0!</v>
      </c>
      <c r="P370" s="164" t="e">
        <f t="shared" si="157"/>
        <v>#DIV/0!</v>
      </c>
      <c r="Q370" s="166" t="e">
        <f t="shared" si="157"/>
        <v>#DIV/0!</v>
      </c>
      <c r="R370" s="203"/>
      <c r="S370" s="163">
        <f>I370</f>
        <v>11.780702708582616</v>
      </c>
      <c r="T370" s="164" t="e">
        <f>M370</f>
        <v>#DIV/0!</v>
      </c>
      <c r="U370" s="165" t="e">
        <f>Q370</f>
        <v>#DIV/0!</v>
      </c>
    </row>
    <row r="371" spans="1:21" x14ac:dyDescent="0.2">
      <c r="A371" s="11" t="str">
        <f t="shared" si="142"/>
        <v>Lothian</v>
      </c>
      <c r="B371" s="11" t="str">
        <f t="shared" si="143"/>
        <v>Oral &amp; Maxillofacial Surgery14</v>
      </c>
      <c r="C371" s="393" t="str">
        <f t="shared" si="151"/>
        <v>Oral &amp; Maxillofacial Surgery</v>
      </c>
      <c r="D371" s="86">
        <v>14</v>
      </c>
      <c r="E371" s="45" t="s">
        <v>30</v>
      </c>
      <c r="F371" s="48">
        <v>314.5</v>
      </c>
      <c r="G371" s="46">
        <v>302</v>
      </c>
      <c r="H371" s="46">
        <v>243.5</v>
      </c>
      <c r="I371" s="47">
        <v>271</v>
      </c>
      <c r="J371" s="358"/>
      <c r="K371" s="46"/>
      <c r="L371" s="46"/>
      <c r="M371" s="378"/>
      <c r="N371" s="48"/>
      <c r="O371" s="46"/>
      <c r="P371" s="46"/>
      <c r="Q371" s="47"/>
      <c r="R371" s="205"/>
      <c r="S371" s="163">
        <f>I371</f>
        <v>271</v>
      </c>
      <c r="T371" s="164">
        <f>M371</f>
        <v>0</v>
      </c>
      <c r="U371" s="165">
        <f>Q371</f>
        <v>0</v>
      </c>
    </row>
    <row r="372" spans="1:21" x14ac:dyDescent="0.2">
      <c r="A372" s="11" t="str">
        <f t="shared" si="142"/>
        <v>Lothian</v>
      </c>
      <c r="B372" s="11" t="str">
        <f t="shared" si="143"/>
        <v>Oral &amp; Maxillofacial Surgery15</v>
      </c>
      <c r="C372" s="393" t="str">
        <f t="shared" si="151"/>
        <v>Oral &amp; Maxillofacial Surgery</v>
      </c>
      <c r="D372" s="151">
        <v>15</v>
      </c>
      <c r="E372" s="152" t="s">
        <v>187</v>
      </c>
      <c r="F372" s="364">
        <v>360.84472775658662</v>
      </c>
      <c r="G372" s="337">
        <v>321.30780264154453</v>
      </c>
      <c r="H372" s="338">
        <v>299.68131592528664</v>
      </c>
      <c r="I372" s="365">
        <v>278.05482920902875</v>
      </c>
      <c r="J372" s="339">
        <v>256.42834249277087</v>
      </c>
      <c r="K372" s="340">
        <v>234.80185577651332</v>
      </c>
      <c r="L372" s="337">
        <v>153.23910587519819</v>
      </c>
      <c r="M372" s="339">
        <v>71.676355973882991</v>
      </c>
      <c r="N372" s="396" t="s">
        <v>15</v>
      </c>
      <c r="O372" s="397" t="s">
        <v>15</v>
      </c>
      <c r="P372" s="398" t="s">
        <v>15</v>
      </c>
      <c r="Q372" s="399" t="s">
        <v>15</v>
      </c>
      <c r="R372" s="205"/>
      <c r="S372" s="163">
        <f>I372</f>
        <v>278.05482920902875</v>
      </c>
      <c r="T372" s="164">
        <f>M372</f>
        <v>71.676355973882991</v>
      </c>
      <c r="U372" s="165" t="str">
        <f>Q372</f>
        <v>-</v>
      </c>
    </row>
    <row r="373" spans="1:21" x14ac:dyDescent="0.2">
      <c r="A373" s="11" t="str">
        <f t="shared" si="142"/>
        <v>Lothian</v>
      </c>
      <c r="B373" s="11" t="str">
        <f t="shared" si="143"/>
        <v>Oral &amp; Maxillofacial Surgery16</v>
      </c>
      <c r="C373" s="393" t="str">
        <f t="shared" si="151"/>
        <v>Oral &amp; Maxillofacial Surgery</v>
      </c>
      <c r="D373" s="85">
        <v>16</v>
      </c>
      <c r="E373" s="14" t="s">
        <v>31</v>
      </c>
      <c r="F373" s="515">
        <v>156.5</v>
      </c>
      <c r="G373" s="514">
        <v>144</v>
      </c>
      <c r="H373" s="514">
        <v>85.5</v>
      </c>
      <c r="I373" s="513">
        <v>113</v>
      </c>
      <c r="J373" s="359"/>
      <c r="K373" s="341"/>
      <c r="L373" s="341"/>
      <c r="M373" s="379"/>
      <c r="N373" s="367"/>
      <c r="O373" s="341"/>
      <c r="P373" s="341"/>
      <c r="Q373" s="368"/>
      <c r="R373" s="205"/>
      <c r="S373" s="159"/>
      <c r="T373" s="160"/>
      <c r="U373" s="162"/>
    </row>
    <row r="374" spans="1:21" x14ac:dyDescent="0.2">
      <c r="A374" s="11" t="str">
        <f t="shared" si="142"/>
        <v>Lothian</v>
      </c>
      <c r="B374" s="11" t="str">
        <f t="shared" si="143"/>
        <v xml:space="preserve">Oral &amp; Maxillofacial Surgery </v>
      </c>
      <c r="C374" s="393" t="str">
        <f t="shared" si="151"/>
        <v>Oral &amp; Maxillofacial Surgery</v>
      </c>
      <c r="D374" s="84" t="s">
        <v>79</v>
      </c>
      <c r="E374" s="21" t="s">
        <v>54</v>
      </c>
      <c r="F374" s="23"/>
      <c r="G374" s="24"/>
      <c r="H374" s="24"/>
      <c r="I374" s="25"/>
      <c r="J374" s="24"/>
      <c r="K374" s="24"/>
      <c r="L374" s="24"/>
      <c r="M374" s="24"/>
      <c r="N374" s="23"/>
      <c r="O374" s="24"/>
      <c r="P374" s="24"/>
      <c r="Q374" s="25"/>
      <c r="R374" s="200"/>
      <c r="S374" s="23"/>
      <c r="T374" s="24"/>
      <c r="U374" s="104"/>
    </row>
    <row r="375" spans="1:21" x14ac:dyDescent="0.2">
      <c r="A375" s="11" t="str">
        <f t="shared" si="142"/>
        <v>Lothian</v>
      </c>
      <c r="B375" s="11" t="str">
        <f t="shared" si="143"/>
        <v>Oral &amp; Maxillofacial Surgery17</v>
      </c>
      <c r="C375" s="393" t="str">
        <f t="shared" si="151"/>
        <v>Oral &amp; Maxillofacial Surgery</v>
      </c>
      <c r="D375" s="336">
        <v>17</v>
      </c>
      <c r="E375" s="44" t="s">
        <v>26</v>
      </c>
      <c r="F375" s="49">
        <v>0</v>
      </c>
      <c r="G375" s="50">
        <v>0</v>
      </c>
      <c r="H375" s="50">
        <v>0</v>
      </c>
      <c r="I375" s="51">
        <v>0</v>
      </c>
      <c r="J375" s="360">
        <v>0</v>
      </c>
      <c r="K375" s="50">
        <v>0</v>
      </c>
      <c r="L375" s="50">
        <v>0</v>
      </c>
      <c r="M375" s="380">
        <v>0</v>
      </c>
      <c r="N375" s="49">
        <v>0</v>
      </c>
      <c r="O375" s="50">
        <v>0</v>
      </c>
      <c r="P375" s="50">
        <v>0</v>
      </c>
      <c r="Q375" s="51">
        <v>0</v>
      </c>
      <c r="R375" s="200"/>
      <c r="S375" s="27"/>
      <c r="T375" s="28"/>
      <c r="U375" s="113"/>
    </row>
    <row r="376" spans="1:21" ht="13.5" thickBot="1" x14ac:dyDescent="0.25">
      <c r="A376" s="11" t="str">
        <f t="shared" si="142"/>
        <v>Lothian</v>
      </c>
      <c r="B376" s="11" t="str">
        <f t="shared" si="143"/>
        <v>Oral &amp; Maxillofacial Surgery18</v>
      </c>
      <c r="C376" s="393" t="str">
        <f t="shared" si="151"/>
        <v>Oral &amp; Maxillofacial Surgery</v>
      </c>
      <c r="D376" s="167">
        <v>18</v>
      </c>
      <c r="E376" s="168" t="s">
        <v>34</v>
      </c>
      <c r="F376" s="163">
        <f t="shared" ref="F376:Q376" si="158">F375*F364</f>
        <v>0</v>
      </c>
      <c r="G376" s="164">
        <f t="shared" si="158"/>
        <v>0</v>
      </c>
      <c r="H376" s="164">
        <f t="shared" si="158"/>
        <v>0</v>
      </c>
      <c r="I376" s="166">
        <f t="shared" si="158"/>
        <v>0</v>
      </c>
      <c r="J376" s="354">
        <f t="shared" si="158"/>
        <v>0</v>
      </c>
      <c r="K376" s="164">
        <f t="shared" si="158"/>
        <v>0</v>
      </c>
      <c r="L376" s="164">
        <f t="shared" si="158"/>
        <v>0</v>
      </c>
      <c r="M376" s="374">
        <f t="shared" si="158"/>
        <v>0</v>
      </c>
      <c r="N376" s="163">
        <f t="shared" si="158"/>
        <v>0</v>
      </c>
      <c r="O376" s="164">
        <f t="shared" si="158"/>
        <v>0</v>
      </c>
      <c r="P376" s="164">
        <f t="shared" si="158"/>
        <v>0</v>
      </c>
      <c r="Q376" s="166">
        <f t="shared" si="158"/>
        <v>0</v>
      </c>
      <c r="R376" s="202"/>
      <c r="S376" s="163">
        <f>SUM(F376:I376)</f>
        <v>0</v>
      </c>
      <c r="T376" s="164">
        <f>SUM(J376:M376)</f>
        <v>0</v>
      </c>
      <c r="U376" s="165">
        <f>SUM(N376:Q376)</f>
        <v>0</v>
      </c>
    </row>
    <row r="377" spans="1:21" ht="18.75" thickBot="1" x14ac:dyDescent="0.3">
      <c r="A377" s="11" t="str">
        <f t="shared" si="142"/>
        <v>Lothian</v>
      </c>
      <c r="B377" s="11" t="str">
        <f t="shared" si="143"/>
        <v>Other SpecialtiesOther Specialties</v>
      </c>
      <c r="C377" s="392" t="str">
        <f>D377</f>
        <v>Other Specialties</v>
      </c>
      <c r="D377" s="68" t="s">
        <v>188</v>
      </c>
      <c r="E377" s="80"/>
      <c r="F377" s="366"/>
      <c r="G377" s="81"/>
      <c r="H377" s="81"/>
      <c r="I377" s="363"/>
      <c r="J377" s="81"/>
      <c r="K377" s="81"/>
      <c r="L377" s="81"/>
      <c r="M377" s="81"/>
      <c r="N377" s="382"/>
      <c r="O377" s="69"/>
      <c r="P377" s="69"/>
      <c r="Q377" s="383"/>
      <c r="R377" s="69"/>
      <c r="S377" s="382"/>
      <c r="T377" s="69"/>
      <c r="U377" s="82"/>
    </row>
    <row r="378" spans="1:21" x14ac:dyDescent="0.2">
      <c r="A378" s="11" t="str">
        <f t="shared" si="142"/>
        <v>Lothian</v>
      </c>
      <c r="B378" s="11" t="str">
        <f t="shared" si="143"/>
        <v>Other Specialties1</v>
      </c>
      <c r="C378" s="393" t="str">
        <f t="shared" ref="C378:C402" si="159">C377</f>
        <v>Other Specialties</v>
      </c>
      <c r="D378" s="84">
        <v>1</v>
      </c>
      <c r="E378" s="21" t="s">
        <v>52</v>
      </c>
      <c r="F378" s="197">
        <v>3643</v>
      </c>
      <c r="G378" s="20"/>
      <c r="H378" s="20"/>
      <c r="I378" s="117"/>
      <c r="J378" s="13"/>
      <c r="K378" s="13"/>
      <c r="L378" s="13"/>
      <c r="M378" s="13"/>
      <c r="N378" s="125"/>
      <c r="O378" s="13"/>
      <c r="P378" s="13"/>
      <c r="Q378" s="126"/>
      <c r="R378" s="200"/>
      <c r="S378" s="116"/>
      <c r="T378" s="20"/>
      <c r="U378" s="118"/>
    </row>
    <row r="379" spans="1:21" x14ac:dyDescent="0.2">
      <c r="A379" s="11" t="str">
        <f t="shared" si="142"/>
        <v>Lothian</v>
      </c>
      <c r="B379" s="11" t="str">
        <f t="shared" si="143"/>
        <v>Other Specialties2</v>
      </c>
      <c r="C379" s="393" t="str">
        <f t="shared" si="159"/>
        <v>Other Specialties</v>
      </c>
      <c r="D379" s="84">
        <v>2</v>
      </c>
      <c r="E379" s="21" t="s">
        <v>93</v>
      </c>
      <c r="F379" s="197">
        <v>1535</v>
      </c>
      <c r="G379" s="20"/>
      <c r="H379" s="20"/>
      <c r="I379" s="117"/>
      <c r="J379" s="20"/>
      <c r="K379" s="20"/>
      <c r="L379" s="20"/>
      <c r="M379" s="20"/>
      <c r="N379" s="116"/>
      <c r="O379" s="20"/>
      <c r="P379" s="20"/>
      <c r="Q379" s="117"/>
      <c r="R379" s="200"/>
      <c r="S379" s="116"/>
      <c r="T379" s="20"/>
      <c r="U379" s="118"/>
    </row>
    <row r="380" spans="1:21" x14ac:dyDescent="0.2">
      <c r="A380" s="11" t="str">
        <f t="shared" si="142"/>
        <v>Lothian</v>
      </c>
      <c r="B380" s="11" t="str">
        <f t="shared" si="143"/>
        <v>Other Specialties3</v>
      </c>
      <c r="C380" s="393" t="str">
        <f t="shared" si="159"/>
        <v>Other Specialties</v>
      </c>
      <c r="D380" s="84">
        <v>3</v>
      </c>
      <c r="E380" s="21" t="s">
        <v>94</v>
      </c>
      <c r="F380" s="197">
        <v>18818</v>
      </c>
      <c r="G380" s="20"/>
      <c r="H380" s="20"/>
      <c r="I380" s="117"/>
      <c r="J380" s="20"/>
      <c r="K380" s="20"/>
      <c r="L380" s="20"/>
      <c r="M380" s="20"/>
      <c r="N380" s="116"/>
      <c r="O380" s="20"/>
      <c r="P380" s="20"/>
      <c r="Q380" s="117"/>
      <c r="R380" s="200"/>
      <c r="S380" s="116"/>
      <c r="T380" s="20"/>
      <c r="U380" s="118"/>
    </row>
    <row r="381" spans="1:21" x14ac:dyDescent="0.2">
      <c r="A381" s="11" t="str">
        <f t="shared" si="142"/>
        <v>Lothian</v>
      </c>
      <c r="B381" s="11" t="str">
        <f t="shared" si="143"/>
        <v xml:space="preserve">Other Specialties </v>
      </c>
      <c r="C381" s="393" t="str">
        <f t="shared" si="159"/>
        <v>Other Specialties</v>
      </c>
      <c r="D381" s="88" t="s">
        <v>79</v>
      </c>
      <c r="E381" s="34"/>
      <c r="F381" s="116"/>
      <c r="G381" s="20"/>
      <c r="H381" s="20"/>
      <c r="I381" s="117"/>
      <c r="J381" s="52"/>
      <c r="K381" s="52"/>
      <c r="L381" s="52"/>
      <c r="M381" s="52"/>
      <c r="N381" s="127"/>
      <c r="O381" s="52"/>
      <c r="P381" s="52"/>
      <c r="Q381" s="128"/>
      <c r="R381" s="200"/>
      <c r="S381" s="116"/>
      <c r="T381" s="20"/>
      <c r="U381" s="118"/>
    </row>
    <row r="382" spans="1:21" x14ac:dyDescent="0.2">
      <c r="A382" s="11" t="str">
        <f t="shared" si="142"/>
        <v>Lothian</v>
      </c>
      <c r="B382" s="11" t="str">
        <f t="shared" si="143"/>
        <v xml:space="preserve">Other Specialties </v>
      </c>
      <c r="C382" s="393" t="str">
        <f t="shared" si="159"/>
        <v>Other Specialties</v>
      </c>
      <c r="D382" s="84" t="s">
        <v>79</v>
      </c>
      <c r="E382" s="21" t="s">
        <v>33</v>
      </c>
      <c r="F382" s="23"/>
      <c r="G382" s="24"/>
      <c r="H382" s="24"/>
      <c r="I382" s="25"/>
      <c r="J382" s="24"/>
      <c r="K382" s="24"/>
      <c r="L382" s="24"/>
      <c r="M382" s="24"/>
      <c r="N382" s="23"/>
      <c r="O382" s="24"/>
      <c r="P382" s="24"/>
      <c r="Q382" s="25"/>
      <c r="R382" s="200"/>
      <c r="S382" s="23"/>
      <c r="T382" s="24"/>
      <c r="U382" s="104"/>
    </row>
    <row r="383" spans="1:21" x14ac:dyDescent="0.2">
      <c r="A383" s="11" t="str">
        <f t="shared" si="142"/>
        <v>Lothian</v>
      </c>
      <c r="B383" s="11" t="str">
        <f t="shared" si="143"/>
        <v>Other Specialties4</v>
      </c>
      <c r="C383" s="393" t="str">
        <f t="shared" si="159"/>
        <v>Other Specialties</v>
      </c>
      <c r="D383" s="86">
        <v>4</v>
      </c>
      <c r="E383" s="26" t="s">
        <v>14</v>
      </c>
      <c r="F383" s="523"/>
      <c r="G383" s="522"/>
      <c r="H383" s="522"/>
      <c r="I383" s="521"/>
      <c r="J383" s="356"/>
      <c r="K383" s="28"/>
      <c r="L383" s="28"/>
      <c r="M383" s="376"/>
      <c r="N383" s="27"/>
      <c r="O383" s="28"/>
      <c r="P383" s="28"/>
      <c r="Q383" s="29"/>
      <c r="R383" s="200"/>
      <c r="S383" s="179">
        <f>SUM(F383:I383)</f>
        <v>0</v>
      </c>
      <c r="T383" s="180">
        <f>SUM(J383:M383)</f>
        <v>0</v>
      </c>
      <c r="U383" s="181">
        <f>SUM(N383:Q383)</f>
        <v>0</v>
      </c>
    </row>
    <row r="384" spans="1:21" x14ac:dyDescent="0.2">
      <c r="A384" s="11" t="str">
        <f t="shared" si="142"/>
        <v>Lothian</v>
      </c>
      <c r="B384" s="11" t="str">
        <f t="shared" si="143"/>
        <v>Other Specialties5</v>
      </c>
      <c r="C384" s="393" t="str">
        <f t="shared" si="159"/>
        <v>Other Specialties</v>
      </c>
      <c r="D384" s="87">
        <v>5</v>
      </c>
      <c r="E384" s="30" t="s">
        <v>13</v>
      </c>
      <c r="F384" s="520"/>
      <c r="G384" s="519"/>
      <c r="H384" s="519"/>
      <c r="I384" s="518"/>
      <c r="J384" s="357"/>
      <c r="K384" s="32"/>
      <c r="L384" s="32"/>
      <c r="M384" s="377"/>
      <c r="N384" s="31"/>
      <c r="O384" s="32"/>
      <c r="P384" s="32"/>
      <c r="Q384" s="33"/>
      <c r="R384" s="200"/>
      <c r="S384" s="163">
        <f>SUM(F384:I384)</f>
        <v>0</v>
      </c>
      <c r="T384" s="164">
        <f>SUM(J384:M384)</f>
        <v>0</v>
      </c>
      <c r="U384" s="165">
        <f>SUM(N384:Q384)</f>
        <v>0</v>
      </c>
    </row>
    <row r="385" spans="1:21" x14ac:dyDescent="0.2">
      <c r="A385" s="11" t="str">
        <f t="shared" si="142"/>
        <v>Lothian</v>
      </c>
      <c r="B385" s="11" t="str">
        <f t="shared" si="143"/>
        <v>Other Specialties6</v>
      </c>
      <c r="C385" s="393" t="str">
        <f t="shared" si="159"/>
        <v>Other Specialties</v>
      </c>
      <c r="D385" s="84">
        <v>6</v>
      </c>
      <c r="E385" s="21" t="s">
        <v>16</v>
      </c>
      <c r="F385" s="62">
        <f t="shared" ref="F385:Q385" si="160">F383-F384</f>
        <v>0</v>
      </c>
      <c r="G385" s="63">
        <f t="shared" si="160"/>
        <v>0</v>
      </c>
      <c r="H385" s="63">
        <f t="shared" si="160"/>
        <v>0</v>
      </c>
      <c r="I385" s="64">
        <f t="shared" si="160"/>
        <v>0</v>
      </c>
      <c r="J385" s="352">
        <f t="shared" si="160"/>
        <v>0</v>
      </c>
      <c r="K385" s="63">
        <f t="shared" si="160"/>
        <v>0</v>
      </c>
      <c r="L385" s="63">
        <f t="shared" si="160"/>
        <v>0</v>
      </c>
      <c r="M385" s="372">
        <f t="shared" si="160"/>
        <v>0</v>
      </c>
      <c r="N385" s="62">
        <f t="shared" si="160"/>
        <v>0</v>
      </c>
      <c r="O385" s="63">
        <f t="shared" si="160"/>
        <v>0</v>
      </c>
      <c r="P385" s="63">
        <f t="shared" si="160"/>
        <v>0</v>
      </c>
      <c r="Q385" s="64">
        <f t="shared" si="160"/>
        <v>0</v>
      </c>
      <c r="R385" s="202"/>
      <c r="S385" s="386">
        <f>S383-S384</f>
        <v>0</v>
      </c>
      <c r="T385" s="342">
        <f>T383-T384</f>
        <v>0</v>
      </c>
      <c r="U385" s="387">
        <f>U383-U384</f>
        <v>0</v>
      </c>
    </row>
    <row r="386" spans="1:21" x14ac:dyDescent="0.2">
      <c r="A386" s="11" t="str">
        <f t="shared" si="142"/>
        <v>Lothian</v>
      </c>
      <c r="B386" s="11" t="str">
        <f t="shared" si="143"/>
        <v xml:space="preserve">Other Specialties </v>
      </c>
      <c r="C386" s="393" t="str">
        <f t="shared" si="159"/>
        <v>Other Specialties</v>
      </c>
      <c r="D386" s="88" t="s">
        <v>79</v>
      </c>
      <c r="E386" s="34"/>
      <c r="F386" s="35"/>
      <c r="G386" s="36"/>
      <c r="H386" s="36"/>
      <c r="I386" s="37"/>
      <c r="J386" s="39"/>
      <c r="K386" s="39"/>
      <c r="L386" s="39"/>
      <c r="M386" s="39"/>
      <c r="N386" s="38"/>
      <c r="O386" s="39"/>
      <c r="P386" s="39"/>
      <c r="Q386" s="40"/>
      <c r="R386" s="200"/>
      <c r="S386" s="38"/>
      <c r="T386" s="39"/>
      <c r="U386" s="105"/>
    </row>
    <row r="387" spans="1:21" x14ac:dyDescent="0.2">
      <c r="A387" s="11" t="str">
        <f t="shared" si="142"/>
        <v>Lothian</v>
      </c>
      <c r="B387" s="11" t="str">
        <f t="shared" si="143"/>
        <v xml:space="preserve">Other Specialties </v>
      </c>
      <c r="C387" s="393" t="str">
        <f t="shared" si="159"/>
        <v>Other Specialties</v>
      </c>
      <c r="D387" s="84" t="s">
        <v>79</v>
      </c>
      <c r="E387" s="21" t="s">
        <v>29</v>
      </c>
      <c r="F387" s="23"/>
      <c r="G387" s="24"/>
      <c r="H387" s="24"/>
      <c r="I387" s="25"/>
      <c r="J387" s="24"/>
      <c r="K387" s="24"/>
      <c r="L387" s="24"/>
      <c r="M387" s="24"/>
      <c r="N387" s="23"/>
      <c r="O387" s="24"/>
      <c r="P387" s="24"/>
      <c r="Q387" s="25"/>
      <c r="R387" s="200"/>
      <c r="S387" s="23"/>
      <c r="T387" s="24"/>
      <c r="U387" s="104"/>
    </row>
    <row r="388" spans="1:21" x14ac:dyDescent="0.2">
      <c r="A388" s="11" t="str">
        <f t="shared" si="142"/>
        <v>Lothian</v>
      </c>
      <c r="B388" s="11" t="str">
        <f t="shared" si="143"/>
        <v>Other Specialties7</v>
      </c>
      <c r="C388" s="393" t="str">
        <f t="shared" si="159"/>
        <v>Other Specialties</v>
      </c>
      <c r="D388" s="86">
        <v>7</v>
      </c>
      <c r="E388" s="26" t="s">
        <v>46</v>
      </c>
      <c r="F388" s="523"/>
      <c r="G388" s="522"/>
      <c r="H388" s="522"/>
      <c r="I388" s="521"/>
      <c r="J388" s="356"/>
      <c r="K388" s="28"/>
      <c r="L388" s="28"/>
      <c r="M388" s="376"/>
      <c r="N388" s="27"/>
      <c r="O388" s="28"/>
      <c r="P388" s="28"/>
      <c r="Q388" s="29"/>
      <c r="R388" s="205"/>
      <c r="S388" s="153">
        <f>SUM(F388:I388)</f>
        <v>0</v>
      </c>
      <c r="T388" s="154">
        <f>SUM(J388:M388)</f>
        <v>0</v>
      </c>
      <c r="U388" s="157">
        <f>SUM(N388:Q388)</f>
        <v>0</v>
      </c>
    </row>
    <row r="389" spans="1:21" x14ac:dyDescent="0.2">
      <c r="A389" s="11" t="str">
        <f t="shared" si="142"/>
        <v>Lothian</v>
      </c>
      <c r="B389" s="11" t="str">
        <f t="shared" si="143"/>
        <v>Other Specialties8</v>
      </c>
      <c r="C389" s="393" t="str">
        <f t="shared" si="159"/>
        <v>Other Specialties</v>
      </c>
      <c r="D389" s="86">
        <v>8</v>
      </c>
      <c r="E389" s="30" t="s">
        <v>53</v>
      </c>
      <c r="F389" s="520"/>
      <c r="G389" s="519"/>
      <c r="H389" s="519"/>
      <c r="I389" s="518"/>
      <c r="J389" s="357"/>
      <c r="K389" s="32"/>
      <c r="L389" s="32"/>
      <c r="M389" s="377"/>
      <c r="N389" s="31"/>
      <c r="O389" s="32"/>
      <c r="P389" s="32"/>
      <c r="Q389" s="33"/>
      <c r="R389" s="205"/>
      <c r="S389" s="159">
        <f>SUM(F389:I389)</f>
        <v>0</v>
      </c>
      <c r="T389" s="160">
        <f>SUM(J389:M389)</f>
        <v>0</v>
      </c>
      <c r="U389" s="162">
        <f>SUM(N389:Q389)</f>
        <v>0</v>
      </c>
    </row>
    <row r="390" spans="1:21" x14ac:dyDescent="0.2">
      <c r="A390" s="11" t="str">
        <f t="shared" si="142"/>
        <v>Lothian</v>
      </c>
      <c r="B390" s="11" t="str">
        <f t="shared" si="143"/>
        <v>Other Specialties9</v>
      </c>
      <c r="C390" s="393" t="str">
        <f t="shared" si="159"/>
        <v>Other Specialties</v>
      </c>
      <c r="D390" s="84">
        <v>9</v>
      </c>
      <c r="E390" s="21" t="s">
        <v>32</v>
      </c>
      <c r="F390" s="62">
        <f t="shared" ref="F390:Q390" si="161">SUM(F388:F389)</f>
        <v>0</v>
      </c>
      <c r="G390" s="63">
        <f t="shared" si="161"/>
        <v>0</v>
      </c>
      <c r="H390" s="63">
        <f t="shared" si="161"/>
        <v>0</v>
      </c>
      <c r="I390" s="64">
        <f t="shared" si="161"/>
        <v>0</v>
      </c>
      <c r="J390" s="352">
        <f t="shared" si="161"/>
        <v>0</v>
      </c>
      <c r="K390" s="63">
        <f t="shared" si="161"/>
        <v>0</v>
      </c>
      <c r="L390" s="63">
        <f t="shared" si="161"/>
        <v>0</v>
      </c>
      <c r="M390" s="372">
        <f t="shared" si="161"/>
        <v>0</v>
      </c>
      <c r="N390" s="62">
        <f t="shared" si="161"/>
        <v>0</v>
      </c>
      <c r="O390" s="63">
        <f t="shared" si="161"/>
        <v>0</v>
      </c>
      <c r="P390" s="63">
        <f t="shared" si="161"/>
        <v>0</v>
      </c>
      <c r="Q390" s="64">
        <f t="shared" si="161"/>
        <v>0</v>
      </c>
      <c r="R390" s="202"/>
      <c r="S390" s="62">
        <f>SUM(F390:I390)</f>
        <v>0</v>
      </c>
      <c r="T390" s="63">
        <f>SUM(J390:M390)</f>
        <v>0</v>
      </c>
      <c r="U390" s="100">
        <f>SUM(N390:Q390)</f>
        <v>0</v>
      </c>
    </row>
    <row r="391" spans="1:21" x14ac:dyDescent="0.2">
      <c r="A391" s="11" t="str">
        <f t="shared" si="142"/>
        <v>Lothian</v>
      </c>
      <c r="B391" s="11" t="str">
        <f t="shared" si="143"/>
        <v xml:space="preserve">Other Specialties </v>
      </c>
      <c r="C391" s="393" t="str">
        <f t="shared" si="159"/>
        <v>Other Specialties</v>
      </c>
      <c r="D391" s="89" t="s">
        <v>79</v>
      </c>
      <c r="E391" s="43"/>
      <c r="F391" s="38"/>
      <c r="G391" s="39"/>
      <c r="H391" s="39"/>
      <c r="I391" s="40"/>
      <c r="J391" s="39"/>
      <c r="K391" s="39"/>
      <c r="L391" s="39"/>
      <c r="M391" s="39"/>
      <c r="N391" s="38"/>
      <c r="O391" s="39"/>
      <c r="P391" s="39"/>
      <c r="Q391" s="40"/>
      <c r="R391" s="205"/>
      <c r="S391" s="38"/>
      <c r="T391" s="39"/>
      <c r="U391" s="105"/>
    </row>
    <row r="392" spans="1:21" x14ac:dyDescent="0.2">
      <c r="A392" s="11" t="str">
        <f t="shared" si="142"/>
        <v>Lothian</v>
      </c>
      <c r="B392" s="11" t="str">
        <f t="shared" si="143"/>
        <v xml:space="preserve">Other Specialties </v>
      </c>
      <c r="C392" s="393" t="str">
        <f t="shared" si="159"/>
        <v>Other Specialties</v>
      </c>
      <c r="D392" s="84" t="s">
        <v>79</v>
      </c>
      <c r="E392" s="21" t="s">
        <v>24</v>
      </c>
      <c r="F392" s="23"/>
      <c r="G392" s="24"/>
      <c r="H392" s="24"/>
      <c r="I392" s="25"/>
      <c r="J392" s="24"/>
      <c r="K392" s="24"/>
      <c r="L392" s="24"/>
      <c r="M392" s="24"/>
      <c r="N392" s="23"/>
      <c r="O392" s="24"/>
      <c r="P392" s="24"/>
      <c r="Q392" s="25"/>
      <c r="R392" s="205"/>
      <c r="S392" s="23"/>
      <c r="T392" s="24"/>
      <c r="U392" s="104"/>
    </row>
    <row r="393" spans="1:21" x14ac:dyDescent="0.2">
      <c r="A393" s="11" t="str">
        <f t="shared" si="142"/>
        <v>Lothian</v>
      </c>
      <c r="B393" s="11" t="str">
        <f t="shared" si="143"/>
        <v>Other Specialties10</v>
      </c>
      <c r="C393" s="393" t="str">
        <f t="shared" si="159"/>
        <v>Other Specialties</v>
      </c>
      <c r="D393" s="151">
        <v>10</v>
      </c>
      <c r="E393" s="152" t="s">
        <v>109</v>
      </c>
      <c r="F393" s="153">
        <f t="shared" ref="F393:Q393" si="162">F385-F388</f>
        <v>0</v>
      </c>
      <c r="G393" s="154">
        <f t="shared" si="162"/>
        <v>0</v>
      </c>
      <c r="H393" s="154">
        <f t="shared" si="162"/>
        <v>0</v>
      </c>
      <c r="I393" s="155">
        <f t="shared" si="162"/>
        <v>0</v>
      </c>
      <c r="J393" s="343">
        <f t="shared" si="162"/>
        <v>0</v>
      </c>
      <c r="K393" s="154">
        <f t="shared" si="162"/>
        <v>0</v>
      </c>
      <c r="L393" s="154">
        <f t="shared" si="162"/>
        <v>0</v>
      </c>
      <c r="M393" s="371">
        <f t="shared" si="162"/>
        <v>0</v>
      </c>
      <c r="N393" s="153">
        <f t="shared" si="162"/>
        <v>0</v>
      </c>
      <c r="O393" s="154">
        <f t="shared" si="162"/>
        <v>0</v>
      </c>
      <c r="P393" s="154">
        <f t="shared" si="162"/>
        <v>0</v>
      </c>
      <c r="Q393" s="155">
        <f t="shared" si="162"/>
        <v>0</v>
      </c>
      <c r="R393" s="203"/>
      <c r="S393" s="344">
        <f>S385-S388</f>
        <v>0</v>
      </c>
      <c r="T393" s="343">
        <f>T385-T388</f>
        <v>0</v>
      </c>
      <c r="U393" s="157">
        <f>U385-U388</f>
        <v>0</v>
      </c>
    </row>
    <row r="394" spans="1:21" x14ac:dyDescent="0.2">
      <c r="A394" s="11" t="str">
        <f t="shared" si="142"/>
        <v>Lothian</v>
      </c>
      <c r="B394" s="11" t="str">
        <f t="shared" si="143"/>
        <v>Other Specialties11</v>
      </c>
      <c r="C394" s="393" t="str">
        <f t="shared" si="159"/>
        <v>Other Specialties</v>
      </c>
      <c r="D394" s="151">
        <v>11</v>
      </c>
      <c r="E394" s="152" t="s">
        <v>110</v>
      </c>
      <c r="F394" s="159">
        <f t="shared" ref="F394:U394" si="163">F385-F390</f>
        <v>0</v>
      </c>
      <c r="G394" s="160">
        <f t="shared" si="163"/>
        <v>0</v>
      </c>
      <c r="H394" s="160">
        <f t="shared" si="163"/>
        <v>0</v>
      </c>
      <c r="I394" s="161">
        <f t="shared" si="163"/>
        <v>0</v>
      </c>
      <c r="J394" s="353">
        <f t="shared" si="163"/>
        <v>0</v>
      </c>
      <c r="K394" s="160">
        <f t="shared" si="163"/>
        <v>0</v>
      </c>
      <c r="L394" s="160">
        <f t="shared" si="163"/>
        <v>0</v>
      </c>
      <c r="M394" s="373">
        <f t="shared" si="163"/>
        <v>0</v>
      </c>
      <c r="N394" s="159">
        <f t="shared" si="163"/>
        <v>0</v>
      </c>
      <c r="O394" s="160">
        <f t="shared" si="163"/>
        <v>0</v>
      </c>
      <c r="P394" s="160">
        <f t="shared" si="163"/>
        <v>0</v>
      </c>
      <c r="Q394" s="161">
        <f t="shared" si="163"/>
        <v>0</v>
      </c>
      <c r="R394" s="203">
        <f t="shared" si="163"/>
        <v>0</v>
      </c>
      <c r="S394" s="153">
        <f t="shared" si="163"/>
        <v>0</v>
      </c>
      <c r="T394" s="160">
        <f t="shared" si="163"/>
        <v>0</v>
      </c>
      <c r="U394" s="162">
        <f t="shared" si="163"/>
        <v>0</v>
      </c>
    </row>
    <row r="395" spans="1:21" x14ac:dyDescent="0.2">
      <c r="A395" s="11" t="str">
        <f t="shared" si="142"/>
        <v>Lothian</v>
      </c>
      <c r="B395" s="11" t="str">
        <f t="shared" si="143"/>
        <v>Other Specialties12</v>
      </c>
      <c r="C395" s="393" t="str">
        <f t="shared" si="159"/>
        <v>Other Specialties</v>
      </c>
      <c r="D395" s="151">
        <v>12</v>
      </c>
      <c r="E395" s="158" t="s">
        <v>27</v>
      </c>
      <c r="F395" s="170">
        <f>F380+F394</f>
        <v>18818</v>
      </c>
      <c r="G395" s="164">
        <f t="shared" ref="G395:Q395" si="164">F395+G394</f>
        <v>18818</v>
      </c>
      <c r="H395" s="164">
        <f t="shared" si="164"/>
        <v>18818</v>
      </c>
      <c r="I395" s="166">
        <f t="shared" si="164"/>
        <v>18818</v>
      </c>
      <c r="J395" s="354">
        <f t="shared" si="164"/>
        <v>18818</v>
      </c>
      <c r="K395" s="164">
        <f t="shared" si="164"/>
        <v>18818</v>
      </c>
      <c r="L395" s="164">
        <f t="shared" si="164"/>
        <v>18818</v>
      </c>
      <c r="M395" s="374">
        <f t="shared" si="164"/>
        <v>18818</v>
      </c>
      <c r="N395" s="163">
        <f t="shared" si="164"/>
        <v>18818</v>
      </c>
      <c r="O395" s="164">
        <f t="shared" si="164"/>
        <v>18818</v>
      </c>
      <c r="P395" s="164">
        <f t="shared" si="164"/>
        <v>18818</v>
      </c>
      <c r="Q395" s="166">
        <f t="shared" si="164"/>
        <v>18818</v>
      </c>
      <c r="R395" s="203"/>
      <c r="S395" s="163">
        <f>I395</f>
        <v>18818</v>
      </c>
      <c r="T395" s="164">
        <f>M395</f>
        <v>18818</v>
      </c>
      <c r="U395" s="165">
        <f>Q395</f>
        <v>18818</v>
      </c>
    </row>
    <row r="396" spans="1:21" x14ac:dyDescent="0.2">
      <c r="A396" s="11" t="str">
        <f t="shared" si="142"/>
        <v>Lothian</v>
      </c>
      <c r="B396" s="11" t="str">
        <f t="shared" si="143"/>
        <v>Other Specialties13</v>
      </c>
      <c r="C396" s="393" t="str">
        <f t="shared" si="159"/>
        <v>Other Specialties</v>
      </c>
      <c r="D396" s="151">
        <v>13</v>
      </c>
      <c r="E396" s="152" t="s">
        <v>25</v>
      </c>
      <c r="F396" s="163" t="e">
        <f t="shared" ref="F396:Q396" si="165">F395/(F390/13)</f>
        <v>#DIV/0!</v>
      </c>
      <c r="G396" s="164" t="e">
        <f t="shared" si="165"/>
        <v>#DIV/0!</v>
      </c>
      <c r="H396" s="164" t="e">
        <f t="shared" si="165"/>
        <v>#DIV/0!</v>
      </c>
      <c r="I396" s="166" t="e">
        <f t="shared" si="165"/>
        <v>#DIV/0!</v>
      </c>
      <c r="J396" s="354" t="e">
        <f t="shared" si="165"/>
        <v>#DIV/0!</v>
      </c>
      <c r="K396" s="164" t="e">
        <f t="shared" si="165"/>
        <v>#DIV/0!</v>
      </c>
      <c r="L396" s="164" t="e">
        <f t="shared" si="165"/>
        <v>#DIV/0!</v>
      </c>
      <c r="M396" s="374" t="e">
        <f t="shared" si="165"/>
        <v>#DIV/0!</v>
      </c>
      <c r="N396" s="163" t="e">
        <f t="shared" si="165"/>
        <v>#DIV/0!</v>
      </c>
      <c r="O396" s="164" t="e">
        <f t="shared" si="165"/>
        <v>#DIV/0!</v>
      </c>
      <c r="P396" s="164" t="e">
        <f t="shared" si="165"/>
        <v>#DIV/0!</v>
      </c>
      <c r="Q396" s="166" t="e">
        <f t="shared" si="165"/>
        <v>#DIV/0!</v>
      </c>
      <c r="R396" s="203"/>
      <c r="S396" s="163" t="e">
        <f>I396</f>
        <v>#DIV/0!</v>
      </c>
      <c r="T396" s="164" t="e">
        <f>M396</f>
        <v>#DIV/0!</v>
      </c>
      <c r="U396" s="165" t="e">
        <f>Q396</f>
        <v>#DIV/0!</v>
      </c>
    </row>
    <row r="397" spans="1:21" x14ac:dyDescent="0.2">
      <c r="A397" s="11" t="str">
        <f t="shared" ref="A397:A460" si="166">$E$5</f>
        <v>Lothian</v>
      </c>
      <c r="B397" s="11" t="str">
        <f t="shared" ref="B397:B460" si="167">CONCATENATE(C397,D397)</f>
        <v>Other Specialties14</v>
      </c>
      <c r="C397" s="393" t="str">
        <f t="shared" si="159"/>
        <v>Other Specialties</v>
      </c>
      <c r="D397" s="86">
        <v>14</v>
      </c>
      <c r="E397" s="45" t="s">
        <v>30</v>
      </c>
      <c r="F397" s="48">
        <v>4393</v>
      </c>
      <c r="G397" s="46">
        <v>4393</v>
      </c>
      <c r="H397" s="46">
        <v>4393</v>
      </c>
      <c r="I397" s="47">
        <v>4393</v>
      </c>
      <c r="J397" s="358"/>
      <c r="K397" s="46"/>
      <c r="L397" s="46"/>
      <c r="M397" s="378"/>
      <c r="N397" s="48"/>
      <c r="O397" s="46"/>
      <c r="P397" s="46"/>
      <c r="Q397" s="47"/>
      <c r="R397" s="205"/>
      <c r="S397" s="163">
        <f>I397</f>
        <v>4393</v>
      </c>
      <c r="T397" s="164">
        <f>M397</f>
        <v>0</v>
      </c>
      <c r="U397" s="165">
        <f>Q397</f>
        <v>0</v>
      </c>
    </row>
    <row r="398" spans="1:21" x14ac:dyDescent="0.2">
      <c r="A398" s="11" t="str">
        <f t="shared" si="166"/>
        <v>Lothian</v>
      </c>
      <c r="B398" s="11" t="str">
        <f t="shared" si="167"/>
        <v>Other Specialties15</v>
      </c>
      <c r="C398" s="393" t="str">
        <f t="shared" si="159"/>
        <v>Other Specialties</v>
      </c>
      <c r="D398" s="151">
        <v>15</v>
      </c>
      <c r="E398" s="152" t="s">
        <v>187</v>
      </c>
      <c r="F398" s="364">
        <v>1168.5583483256544</v>
      </c>
      <c r="G398" s="337">
        <v>1040.5221034910778</v>
      </c>
      <c r="H398" s="338">
        <v>970.48696190994747</v>
      </c>
      <c r="I398" s="365">
        <v>900.45182032881712</v>
      </c>
      <c r="J398" s="339">
        <v>830.41667874768677</v>
      </c>
      <c r="K398" s="340">
        <v>760.38153716655677</v>
      </c>
      <c r="L398" s="337">
        <v>496.24900320343704</v>
      </c>
      <c r="M398" s="339">
        <v>232.11646924031726</v>
      </c>
      <c r="N398" s="396" t="s">
        <v>15</v>
      </c>
      <c r="O398" s="397" t="s">
        <v>15</v>
      </c>
      <c r="P398" s="398" t="s">
        <v>15</v>
      </c>
      <c r="Q398" s="399" t="s">
        <v>15</v>
      </c>
      <c r="R398" s="205"/>
      <c r="S398" s="163">
        <f>I398</f>
        <v>900.45182032881712</v>
      </c>
      <c r="T398" s="164">
        <f>M398</f>
        <v>232.11646924031726</v>
      </c>
      <c r="U398" s="165" t="str">
        <f>Q398</f>
        <v>-</v>
      </c>
    </row>
    <row r="399" spans="1:21" x14ac:dyDescent="0.2">
      <c r="A399" s="11" t="str">
        <f t="shared" si="166"/>
        <v>Lothian</v>
      </c>
      <c r="B399" s="11" t="str">
        <f t="shared" si="167"/>
        <v>Other Specialties16</v>
      </c>
      <c r="C399" s="393" t="str">
        <f t="shared" si="159"/>
        <v>Other Specialties</v>
      </c>
      <c r="D399" s="85">
        <v>16</v>
      </c>
      <c r="E399" s="14" t="s">
        <v>31</v>
      </c>
      <c r="F399" s="367">
        <v>1535</v>
      </c>
      <c r="G399" s="341">
        <v>1535</v>
      </c>
      <c r="H399" s="341">
        <v>1535</v>
      </c>
      <c r="I399" s="368">
        <v>1535</v>
      </c>
      <c r="J399" s="359"/>
      <c r="K399" s="341"/>
      <c r="L399" s="341"/>
      <c r="M399" s="379"/>
      <c r="N399" s="367"/>
      <c r="O399" s="341"/>
      <c r="P399" s="341"/>
      <c r="Q399" s="368"/>
      <c r="R399" s="205"/>
      <c r="S399" s="159"/>
      <c r="T399" s="160"/>
      <c r="U399" s="162"/>
    </row>
    <row r="400" spans="1:21" x14ac:dyDescent="0.2">
      <c r="A400" s="11" t="str">
        <f t="shared" si="166"/>
        <v>Lothian</v>
      </c>
      <c r="B400" s="11" t="str">
        <f t="shared" si="167"/>
        <v xml:space="preserve">Other Specialties </v>
      </c>
      <c r="C400" s="393" t="str">
        <f t="shared" si="159"/>
        <v>Other Specialties</v>
      </c>
      <c r="D400" s="84" t="s">
        <v>79</v>
      </c>
      <c r="E400" s="21" t="s">
        <v>54</v>
      </c>
      <c r="F400" s="23"/>
      <c r="G400" s="24"/>
      <c r="H400" s="24"/>
      <c r="I400" s="25"/>
      <c r="J400" s="24"/>
      <c r="K400" s="24"/>
      <c r="L400" s="24"/>
      <c r="M400" s="24"/>
      <c r="N400" s="23"/>
      <c r="O400" s="24"/>
      <c r="P400" s="24"/>
      <c r="Q400" s="25"/>
      <c r="R400" s="200"/>
      <c r="S400" s="23"/>
      <c r="T400" s="24"/>
      <c r="U400" s="104"/>
    </row>
    <row r="401" spans="1:21" x14ac:dyDescent="0.2">
      <c r="A401" s="11" t="str">
        <f t="shared" si="166"/>
        <v>Lothian</v>
      </c>
      <c r="B401" s="11" t="str">
        <f t="shared" si="167"/>
        <v>Other Specialties17</v>
      </c>
      <c r="C401" s="393" t="str">
        <f t="shared" si="159"/>
        <v>Other Specialties</v>
      </c>
      <c r="D401" s="336">
        <v>17</v>
      </c>
      <c r="E401" s="44" t="s">
        <v>26</v>
      </c>
      <c r="F401" s="49">
        <v>0</v>
      </c>
      <c r="G401" s="50">
        <v>0</v>
      </c>
      <c r="H401" s="50">
        <v>0</v>
      </c>
      <c r="I401" s="51">
        <v>0</v>
      </c>
      <c r="J401" s="360">
        <v>0</v>
      </c>
      <c r="K401" s="50">
        <v>0</v>
      </c>
      <c r="L401" s="50">
        <v>0</v>
      </c>
      <c r="M401" s="380">
        <v>0</v>
      </c>
      <c r="N401" s="49">
        <v>0</v>
      </c>
      <c r="O401" s="50">
        <v>0</v>
      </c>
      <c r="P401" s="50">
        <v>0</v>
      </c>
      <c r="Q401" s="51">
        <v>0</v>
      </c>
      <c r="R401" s="200"/>
      <c r="S401" s="27"/>
      <c r="T401" s="28"/>
      <c r="U401" s="113"/>
    </row>
    <row r="402" spans="1:21" ht="13.5" thickBot="1" x14ac:dyDescent="0.25">
      <c r="A402" s="11" t="str">
        <f t="shared" si="166"/>
        <v>Lothian</v>
      </c>
      <c r="B402" s="11" t="str">
        <f t="shared" si="167"/>
        <v>Other Specialties18</v>
      </c>
      <c r="C402" s="393" t="str">
        <f t="shared" si="159"/>
        <v>Other Specialties</v>
      </c>
      <c r="D402" s="167">
        <v>18</v>
      </c>
      <c r="E402" s="171" t="s">
        <v>34</v>
      </c>
      <c r="F402" s="163">
        <f t="shared" ref="F402:Q402" si="168">F401*F390</f>
        <v>0</v>
      </c>
      <c r="G402" s="164">
        <f t="shared" si="168"/>
        <v>0</v>
      </c>
      <c r="H402" s="164">
        <f t="shared" si="168"/>
        <v>0</v>
      </c>
      <c r="I402" s="166">
        <f t="shared" si="168"/>
        <v>0</v>
      </c>
      <c r="J402" s="354">
        <f t="shared" si="168"/>
        <v>0</v>
      </c>
      <c r="K402" s="164">
        <f t="shared" si="168"/>
        <v>0</v>
      </c>
      <c r="L402" s="164">
        <f t="shared" si="168"/>
        <v>0</v>
      </c>
      <c r="M402" s="374">
        <f t="shared" si="168"/>
        <v>0</v>
      </c>
      <c r="N402" s="163">
        <f t="shared" si="168"/>
        <v>0</v>
      </c>
      <c r="O402" s="164">
        <f t="shared" si="168"/>
        <v>0</v>
      </c>
      <c r="P402" s="164">
        <f t="shared" si="168"/>
        <v>0</v>
      </c>
      <c r="Q402" s="166">
        <f t="shared" si="168"/>
        <v>0</v>
      </c>
      <c r="R402" s="202"/>
      <c r="S402" s="163">
        <f>SUM(F402:I402)</f>
        <v>0</v>
      </c>
      <c r="T402" s="164">
        <f>SUM(J402:M402)</f>
        <v>0</v>
      </c>
      <c r="U402" s="165">
        <f>SUM(N402:Q402)</f>
        <v>0</v>
      </c>
    </row>
    <row r="403" spans="1:21" ht="18.75" thickBot="1" x14ac:dyDescent="0.3">
      <c r="A403" s="11" t="str">
        <f t="shared" si="166"/>
        <v>Lothian</v>
      </c>
      <c r="B403" s="11" t="str">
        <f t="shared" si="167"/>
        <v>Pain ManagementPain Management</v>
      </c>
      <c r="C403" s="392" t="str">
        <f>D403</f>
        <v>Pain Management</v>
      </c>
      <c r="D403" s="68" t="s">
        <v>72</v>
      </c>
      <c r="E403" s="80"/>
      <c r="F403" s="366"/>
      <c r="G403" s="81"/>
      <c r="H403" s="81"/>
      <c r="I403" s="363"/>
      <c r="J403" s="81"/>
      <c r="K403" s="81"/>
      <c r="L403" s="81"/>
      <c r="M403" s="81"/>
      <c r="N403" s="382"/>
      <c r="O403" s="69"/>
      <c r="P403" s="69"/>
      <c r="Q403" s="383"/>
      <c r="R403" s="69"/>
      <c r="S403" s="382"/>
      <c r="T403" s="69"/>
      <c r="U403" s="82"/>
    </row>
    <row r="404" spans="1:21" x14ac:dyDescent="0.2">
      <c r="A404" s="11" t="str">
        <f t="shared" si="166"/>
        <v>Lothian</v>
      </c>
      <c r="B404" s="11" t="str">
        <f t="shared" si="167"/>
        <v>Pain Management1</v>
      </c>
      <c r="C404" s="393" t="str">
        <f t="shared" ref="C404:C428" si="169">C403</f>
        <v>Pain Management</v>
      </c>
      <c r="D404" s="84">
        <v>1</v>
      </c>
      <c r="E404" s="21" t="s">
        <v>52</v>
      </c>
      <c r="F404" s="516"/>
      <c r="G404" s="20"/>
      <c r="H404" s="20"/>
      <c r="I404" s="117"/>
      <c r="J404" s="13"/>
      <c r="K404" s="13"/>
      <c r="L404" s="13"/>
      <c r="M404" s="13"/>
      <c r="N404" s="125"/>
      <c r="O404" s="13"/>
      <c r="P404" s="13"/>
      <c r="Q404" s="126"/>
      <c r="R404" s="200"/>
      <c r="S404" s="116"/>
      <c r="T404" s="20"/>
      <c r="U404" s="118"/>
    </row>
    <row r="405" spans="1:21" x14ac:dyDescent="0.2">
      <c r="A405" s="11" t="str">
        <f t="shared" si="166"/>
        <v>Lothian</v>
      </c>
      <c r="B405" s="11" t="str">
        <f t="shared" si="167"/>
        <v>Pain Management2</v>
      </c>
      <c r="C405" s="393" t="str">
        <f t="shared" si="169"/>
        <v>Pain Management</v>
      </c>
      <c r="D405" s="84">
        <v>2</v>
      </c>
      <c r="E405" s="21" t="s">
        <v>93</v>
      </c>
      <c r="F405" s="197"/>
      <c r="G405" s="20"/>
      <c r="H405" s="20"/>
      <c r="I405" s="117"/>
      <c r="J405" s="20"/>
      <c r="K405" s="20"/>
      <c r="L405" s="20"/>
      <c r="M405" s="20"/>
      <c r="N405" s="116"/>
      <c r="O405" s="20"/>
      <c r="P405" s="20"/>
      <c r="Q405" s="117"/>
      <c r="R405" s="200"/>
      <c r="S405" s="116"/>
      <c r="T405" s="20"/>
      <c r="U405" s="118"/>
    </row>
    <row r="406" spans="1:21" x14ac:dyDescent="0.2">
      <c r="A406" s="11" t="str">
        <f t="shared" si="166"/>
        <v>Lothian</v>
      </c>
      <c r="B406" s="11" t="str">
        <f t="shared" si="167"/>
        <v>Pain Management3</v>
      </c>
      <c r="C406" s="393" t="str">
        <f t="shared" si="169"/>
        <v>Pain Management</v>
      </c>
      <c r="D406" s="84">
        <v>3</v>
      </c>
      <c r="E406" s="21" t="s">
        <v>94</v>
      </c>
      <c r="F406" s="197"/>
      <c r="G406" s="20"/>
      <c r="H406" s="20"/>
      <c r="I406" s="117"/>
      <c r="J406" s="20"/>
      <c r="K406" s="20"/>
      <c r="L406" s="20"/>
      <c r="M406" s="20"/>
      <c r="N406" s="116"/>
      <c r="O406" s="20"/>
      <c r="P406" s="20"/>
      <c r="Q406" s="117"/>
      <c r="R406" s="200"/>
      <c r="S406" s="116"/>
      <c r="T406" s="20"/>
      <c r="U406" s="118"/>
    </row>
    <row r="407" spans="1:21" x14ac:dyDescent="0.2">
      <c r="A407" s="11" t="str">
        <f t="shared" si="166"/>
        <v>Lothian</v>
      </c>
      <c r="B407" s="11" t="str">
        <f t="shared" si="167"/>
        <v xml:space="preserve">Pain Management </v>
      </c>
      <c r="C407" s="393" t="str">
        <f t="shared" si="169"/>
        <v>Pain Management</v>
      </c>
      <c r="D407" s="88" t="s">
        <v>79</v>
      </c>
      <c r="E407" s="34"/>
      <c r="F407" s="116"/>
      <c r="G407" s="20"/>
      <c r="H407" s="20"/>
      <c r="I407" s="117"/>
      <c r="J407" s="52"/>
      <c r="K407" s="52"/>
      <c r="L407" s="52"/>
      <c r="M407" s="52"/>
      <c r="N407" s="127"/>
      <c r="O407" s="52"/>
      <c r="P407" s="52"/>
      <c r="Q407" s="128"/>
      <c r="R407" s="200"/>
      <c r="S407" s="116"/>
      <c r="T407" s="20"/>
      <c r="U407" s="118"/>
    </row>
    <row r="408" spans="1:21" x14ac:dyDescent="0.2">
      <c r="A408" s="11" t="str">
        <f t="shared" si="166"/>
        <v>Lothian</v>
      </c>
      <c r="B408" s="11" t="str">
        <f t="shared" si="167"/>
        <v xml:space="preserve">Pain Management </v>
      </c>
      <c r="C408" s="393" t="str">
        <f t="shared" si="169"/>
        <v>Pain Management</v>
      </c>
      <c r="D408" s="84" t="s">
        <v>79</v>
      </c>
      <c r="E408" s="21" t="s">
        <v>33</v>
      </c>
      <c r="F408" s="23"/>
      <c r="G408" s="24"/>
      <c r="H408" s="24"/>
      <c r="I408" s="25"/>
      <c r="J408" s="24"/>
      <c r="K408" s="24"/>
      <c r="L408" s="24"/>
      <c r="M408" s="24"/>
      <c r="N408" s="23"/>
      <c r="O408" s="24"/>
      <c r="P408" s="24"/>
      <c r="Q408" s="25"/>
      <c r="R408" s="200"/>
      <c r="S408" s="23"/>
      <c r="T408" s="24"/>
      <c r="U408" s="104"/>
    </row>
    <row r="409" spans="1:21" x14ac:dyDescent="0.2">
      <c r="A409" s="11" t="str">
        <f t="shared" si="166"/>
        <v>Lothian</v>
      </c>
      <c r="B409" s="11" t="str">
        <f t="shared" si="167"/>
        <v>Pain Management4</v>
      </c>
      <c r="C409" s="393" t="str">
        <f t="shared" si="169"/>
        <v>Pain Management</v>
      </c>
      <c r="D409" s="86">
        <v>4</v>
      </c>
      <c r="E409" s="26" t="s">
        <v>14</v>
      </c>
      <c r="F409" s="27"/>
      <c r="G409" s="28"/>
      <c r="H409" s="28"/>
      <c r="I409" s="29"/>
      <c r="J409" s="356"/>
      <c r="K409" s="28"/>
      <c r="L409" s="28"/>
      <c r="M409" s="376"/>
      <c r="N409" s="27"/>
      <c r="O409" s="28"/>
      <c r="P409" s="28"/>
      <c r="Q409" s="29"/>
      <c r="R409" s="200"/>
      <c r="S409" s="179">
        <f>SUM(F409:I409)</f>
        <v>0</v>
      </c>
      <c r="T409" s="180">
        <f>SUM(J409:M409)</f>
        <v>0</v>
      </c>
      <c r="U409" s="181">
        <f>SUM(N409:Q409)</f>
        <v>0</v>
      </c>
    </row>
    <row r="410" spans="1:21" x14ac:dyDescent="0.2">
      <c r="A410" s="11" t="str">
        <f t="shared" si="166"/>
        <v>Lothian</v>
      </c>
      <c r="B410" s="11" t="str">
        <f t="shared" si="167"/>
        <v>Pain Management5</v>
      </c>
      <c r="C410" s="393" t="str">
        <f t="shared" si="169"/>
        <v>Pain Management</v>
      </c>
      <c r="D410" s="87">
        <v>5</v>
      </c>
      <c r="E410" s="30" t="s">
        <v>13</v>
      </c>
      <c r="F410" s="31"/>
      <c r="G410" s="32"/>
      <c r="H410" s="32"/>
      <c r="I410" s="33"/>
      <c r="J410" s="357"/>
      <c r="K410" s="32"/>
      <c r="L410" s="32"/>
      <c r="M410" s="377"/>
      <c r="N410" s="31"/>
      <c r="O410" s="32"/>
      <c r="P410" s="32"/>
      <c r="Q410" s="33"/>
      <c r="R410" s="200"/>
      <c r="S410" s="163">
        <f>SUM(F410:I410)</f>
        <v>0</v>
      </c>
      <c r="T410" s="164">
        <f>SUM(J410:M410)</f>
        <v>0</v>
      </c>
      <c r="U410" s="165">
        <f>SUM(N410:Q410)</f>
        <v>0</v>
      </c>
    </row>
    <row r="411" spans="1:21" x14ac:dyDescent="0.2">
      <c r="A411" s="11" t="str">
        <f t="shared" si="166"/>
        <v>Lothian</v>
      </c>
      <c r="B411" s="11" t="str">
        <f t="shared" si="167"/>
        <v>Pain Management6</v>
      </c>
      <c r="C411" s="393" t="str">
        <f t="shared" si="169"/>
        <v>Pain Management</v>
      </c>
      <c r="D411" s="84">
        <v>6</v>
      </c>
      <c r="E411" s="21" t="s">
        <v>16</v>
      </c>
      <c r="F411" s="62">
        <f t="shared" ref="F411:Q411" si="170">F409-F410</f>
        <v>0</v>
      </c>
      <c r="G411" s="63">
        <f t="shared" si="170"/>
        <v>0</v>
      </c>
      <c r="H411" s="63">
        <f t="shared" si="170"/>
        <v>0</v>
      </c>
      <c r="I411" s="64">
        <f t="shared" si="170"/>
        <v>0</v>
      </c>
      <c r="J411" s="352">
        <f t="shared" si="170"/>
        <v>0</v>
      </c>
      <c r="K411" s="63">
        <f t="shared" si="170"/>
        <v>0</v>
      </c>
      <c r="L411" s="63">
        <f t="shared" si="170"/>
        <v>0</v>
      </c>
      <c r="M411" s="372">
        <f t="shared" si="170"/>
        <v>0</v>
      </c>
      <c r="N411" s="62">
        <f t="shared" si="170"/>
        <v>0</v>
      </c>
      <c r="O411" s="63">
        <f t="shared" si="170"/>
        <v>0</v>
      </c>
      <c r="P411" s="63">
        <f t="shared" si="170"/>
        <v>0</v>
      </c>
      <c r="Q411" s="64">
        <f t="shared" si="170"/>
        <v>0</v>
      </c>
      <c r="R411" s="202"/>
      <c r="S411" s="386">
        <f>S409-S410</f>
        <v>0</v>
      </c>
      <c r="T411" s="342">
        <f>T409-T410</f>
        <v>0</v>
      </c>
      <c r="U411" s="387">
        <f>U409-U410</f>
        <v>0</v>
      </c>
    </row>
    <row r="412" spans="1:21" x14ac:dyDescent="0.2">
      <c r="A412" s="11" t="str">
        <f t="shared" si="166"/>
        <v>Lothian</v>
      </c>
      <c r="B412" s="11" t="str">
        <f t="shared" si="167"/>
        <v xml:space="preserve">Pain Management </v>
      </c>
      <c r="C412" s="393" t="str">
        <f t="shared" si="169"/>
        <v>Pain Management</v>
      </c>
      <c r="D412" s="88" t="s">
        <v>79</v>
      </c>
      <c r="E412" s="34"/>
      <c r="F412" s="35"/>
      <c r="G412" s="36"/>
      <c r="H412" s="36"/>
      <c r="I412" s="37"/>
      <c r="J412" s="39"/>
      <c r="K412" s="39"/>
      <c r="L412" s="39"/>
      <c r="M412" s="39"/>
      <c r="N412" s="38"/>
      <c r="O412" s="39"/>
      <c r="P412" s="39"/>
      <c r="Q412" s="40"/>
      <c r="R412" s="200"/>
      <c r="S412" s="38"/>
      <c r="T412" s="39"/>
      <c r="U412" s="105"/>
    </row>
    <row r="413" spans="1:21" x14ac:dyDescent="0.2">
      <c r="A413" s="11" t="str">
        <f t="shared" si="166"/>
        <v>Lothian</v>
      </c>
      <c r="B413" s="11" t="str">
        <f t="shared" si="167"/>
        <v xml:space="preserve">Pain Management </v>
      </c>
      <c r="C413" s="393" t="str">
        <f t="shared" si="169"/>
        <v>Pain Management</v>
      </c>
      <c r="D413" s="84" t="s">
        <v>79</v>
      </c>
      <c r="E413" s="21" t="s">
        <v>29</v>
      </c>
      <c r="F413" s="23"/>
      <c r="G413" s="24"/>
      <c r="H413" s="24"/>
      <c r="I413" s="25"/>
      <c r="J413" s="24"/>
      <c r="K413" s="24"/>
      <c r="L413" s="24"/>
      <c r="M413" s="24"/>
      <c r="N413" s="23"/>
      <c r="O413" s="24"/>
      <c r="P413" s="24"/>
      <c r="Q413" s="25"/>
      <c r="R413" s="200"/>
      <c r="S413" s="23"/>
      <c r="T413" s="24"/>
      <c r="U413" s="104"/>
    </row>
    <row r="414" spans="1:21" x14ac:dyDescent="0.2">
      <c r="A414" s="11" t="str">
        <f t="shared" si="166"/>
        <v>Lothian</v>
      </c>
      <c r="B414" s="11" t="str">
        <f t="shared" si="167"/>
        <v>Pain Management7</v>
      </c>
      <c r="C414" s="393" t="str">
        <f t="shared" si="169"/>
        <v>Pain Management</v>
      </c>
      <c r="D414" s="86">
        <v>7</v>
      </c>
      <c r="E414" s="26" t="s">
        <v>46</v>
      </c>
      <c r="F414" s="27"/>
      <c r="G414" s="28"/>
      <c r="H414" s="28"/>
      <c r="I414" s="29"/>
      <c r="J414" s="356"/>
      <c r="K414" s="28"/>
      <c r="L414" s="28"/>
      <c r="M414" s="376"/>
      <c r="N414" s="27"/>
      <c r="O414" s="28"/>
      <c r="P414" s="28"/>
      <c r="Q414" s="29"/>
      <c r="R414" s="205"/>
      <c r="S414" s="153">
        <f>SUM(F414:I414)</f>
        <v>0</v>
      </c>
      <c r="T414" s="154">
        <f>SUM(J414:M414)</f>
        <v>0</v>
      </c>
      <c r="U414" s="157">
        <f>SUM(N414:Q414)</f>
        <v>0</v>
      </c>
    </row>
    <row r="415" spans="1:21" x14ac:dyDescent="0.2">
      <c r="A415" s="11" t="str">
        <f t="shared" si="166"/>
        <v>Lothian</v>
      </c>
      <c r="B415" s="11" t="str">
        <f t="shared" si="167"/>
        <v>Pain Management8</v>
      </c>
      <c r="C415" s="393" t="str">
        <f t="shared" si="169"/>
        <v>Pain Management</v>
      </c>
      <c r="D415" s="86">
        <v>8</v>
      </c>
      <c r="E415" s="30" t="s">
        <v>53</v>
      </c>
      <c r="F415" s="31"/>
      <c r="G415" s="32"/>
      <c r="H415" s="32"/>
      <c r="I415" s="33"/>
      <c r="J415" s="357"/>
      <c r="K415" s="32"/>
      <c r="L415" s="32"/>
      <c r="M415" s="377"/>
      <c r="N415" s="31"/>
      <c r="O415" s="32"/>
      <c r="P415" s="32"/>
      <c r="Q415" s="33"/>
      <c r="R415" s="205"/>
      <c r="S415" s="159">
        <f>SUM(F415:I415)</f>
        <v>0</v>
      </c>
      <c r="T415" s="160">
        <f>SUM(J415:M415)</f>
        <v>0</v>
      </c>
      <c r="U415" s="162">
        <f>SUM(N415:Q415)</f>
        <v>0</v>
      </c>
    </row>
    <row r="416" spans="1:21" x14ac:dyDescent="0.2">
      <c r="A416" s="11" t="str">
        <f t="shared" si="166"/>
        <v>Lothian</v>
      </c>
      <c r="B416" s="11" t="str">
        <f t="shared" si="167"/>
        <v>Pain Management9</v>
      </c>
      <c r="C416" s="393" t="str">
        <f t="shared" si="169"/>
        <v>Pain Management</v>
      </c>
      <c r="D416" s="84">
        <v>9</v>
      </c>
      <c r="E416" s="21" t="s">
        <v>32</v>
      </c>
      <c r="F416" s="62">
        <f t="shared" ref="F416:Q416" si="171">SUM(F414:F415)</f>
        <v>0</v>
      </c>
      <c r="G416" s="63">
        <f t="shared" si="171"/>
        <v>0</v>
      </c>
      <c r="H416" s="63">
        <f t="shared" si="171"/>
        <v>0</v>
      </c>
      <c r="I416" s="64">
        <f t="shared" si="171"/>
        <v>0</v>
      </c>
      <c r="J416" s="352">
        <f t="shared" si="171"/>
        <v>0</v>
      </c>
      <c r="K416" s="63">
        <f t="shared" si="171"/>
        <v>0</v>
      </c>
      <c r="L416" s="63">
        <f t="shared" si="171"/>
        <v>0</v>
      </c>
      <c r="M416" s="372">
        <f t="shared" si="171"/>
        <v>0</v>
      </c>
      <c r="N416" s="62">
        <f t="shared" si="171"/>
        <v>0</v>
      </c>
      <c r="O416" s="63">
        <f t="shared" si="171"/>
        <v>0</v>
      </c>
      <c r="P416" s="63">
        <f t="shared" si="171"/>
        <v>0</v>
      </c>
      <c r="Q416" s="64">
        <f t="shared" si="171"/>
        <v>0</v>
      </c>
      <c r="R416" s="202"/>
      <c r="S416" s="62">
        <f>SUM(F416:I416)</f>
        <v>0</v>
      </c>
      <c r="T416" s="63">
        <f>SUM(J416:M416)</f>
        <v>0</v>
      </c>
      <c r="U416" s="100">
        <f>SUM(N416:Q416)</f>
        <v>0</v>
      </c>
    </row>
    <row r="417" spans="1:21" x14ac:dyDescent="0.2">
      <c r="A417" s="11" t="str">
        <f t="shared" si="166"/>
        <v>Lothian</v>
      </c>
      <c r="B417" s="11" t="str">
        <f t="shared" si="167"/>
        <v xml:space="preserve">Pain Management </v>
      </c>
      <c r="C417" s="393" t="str">
        <f t="shared" si="169"/>
        <v>Pain Management</v>
      </c>
      <c r="D417" s="89" t="s">
        <v>79</v>
      </c>
      <c r="E417" s="43"/>
      <c r="F417" s="38"/>
      <c r="G417" s="39"/>
      <c r="H417" s="39"/>
      <c r="I417" s="40"/>
      <c r="J417" s="39"/>
      <c r="K417" s="39"/>
      <c r="L417" s="39"/>
      <c r="M417" s="39"/>
      <c r="N417" s="38"/>
      <c r="O417" s="39"/>
      <c r="P417" s="39"/>
      <c r="Q417" s="40"/>
      <c r="R417" s="205"/>
      <c r="S417" s="38"/>
      <c r="T417" s="39"/>
      <c r="U417" s="105"/>
    </row>
    <row r="418" spans="1:21" x14ac:dyDescent="0.2">
      <c r="A418" s="11" t="str">
        <f t="shared" si="166"/>
        <v>Lothian</v>
      </c>
      <c r="B418" s="11" t="str">
        <f t="shared" si="167"/>
        <v xml:space="preserve">Pain Management </v>
      </c>
      <c r="C418" s="393" t="str">
        <f t="shared" si="169"/>
        <v>Pain Management</v>
      </c>
      <c r="D418" s="84" t="s">
        <v>79</v>
      </c>
      <c r="E418" s="21" t="s">
        <v>24</v>
      </c>
      <c r="F418" s="23"/>
      <c r="G418" s="24"/>
      <c r="H418" s="24"/>
      <c r="I418" s="25"/>
      <c r="J418" s="24"/>
      <c r="K418" s="24"/>
      <c r="L418" s="24"/>
      <c r="M418" s="24"/>
      <c r="N418" s="23"/>
      <c r="O418" s="24"/>
      <c r="P418" s="24"/>
      <c r="Q418" s="25"/>
      <c r="R418" s="205"/>
      <c r="S418" s="23"/>
      <c r="T418" s="24"/>
      <c r="U418" s="104"/>
    </row>
    <row r="419" spans="1:21" x14ac:dyDescent="0.2">
      <c r="A419" s="11" t="str">
        <f t="shared" si="166"/>
        <v>Lothian</v>
      </c>
      <c r="B419" s="11" t="str">
        <f t="shared" si="167"/>
        <v>Pain Management10</v>
      </c>
      <c r="C419" s="393" t="str">
        <f t="shared" si="169"/>
        <v>Pain Management</v>
      </c>
      <c r="D419" s="151">
        <v>10</v>
      </c>
      <c r="E419" s="152" t="s">
        <v>109</v>
      </c>
      <c r="F419" s="153">
        <f t="shared" ref="F419:Q419" si="172">F411-F414</f>
        <v>0</v>
      </c>
      <c r="G419" s="154">
        <f t="shared" si="172"/>
        <v>0</v>
      </c>
      <c r="H419" s="154">
        <f t="shared" si="172"/>
        <v>0</v>
      </c>
      <c r="I419" s="155">
        <f t="shared" si="172"/>
        <v>0</v>
      </c>
      <c r="J419" s="343">
        <f t="shared" si="172"/>
        <v>0</v>
      </c>
      <c r="K419" s="154">
        <f t="shared" si="172"/>
        <v>0</v>
      </c>
      <c r="L419" s="154">
        <f t="shared" si="172"/>
        <v>0</v>
      </c>
      <c r="M419" s="371">
        <f t="shared" si="172"/>
        <v>0</v>
      </c>
      <c r="N419" s="153">
        <f t="shared" si="172"/>
        <v>0</v>
      </c>
      <c r="O419" s="154">
        <f t="shared" si="172"/>
        <v>0</v>
      </c>
      <c r="P419" s="154">
        <f t="shared" si="172"/>
        <v>0</v>
      </c>
      <c r="Q419" s="155">
        <f t="shared" si="172"/>
        <v>0</v>
      </c>
      <c r="R419" s="203"/>
      <c r="S419" s="344">
        <f>S411-S414</f>
        <v>0</v>
      </c>
      <c r="T419" s="343">
        <f>T411-T414</f>
        <v>0</v>
      </c>
      <c r="U419" s="157">
        <f>U411-U414</f>
        <v>0</v>
      </c>
    </row>
    <row r="420" spans="1:21" x14ac:dyDescent="0.2">
      <c r="A420" s="11" t="str">
        <f t="shared" si="166"/>
        <v>Lothian</v>
      </c>
      <c r="B420" s="11" t="str">
        <f t="shared" si="167"/>
        <v>Pain Management11</v>
      </c>
      <c r="C420" s="393" t="str">
        <f t="shared" si="169"/>
        <v>Pain Management</v>
      </c>
      <c r="D420" s="151">
        <v>11</v>
      </c>
      <c r="E420" s="152" t="s">
        <v>110</v>
      </c>
      <c r="F420" s="159">
        <f t="shared" ref="F420:U420" si="173">F411-F416</f>
        <v>0</v>
      </c>
      <c r="G420" s="160">
        <f t="shared" si="173"/>
        <v>0</v>
      </c>
      <c r="H420" s="160">
        <f t="shared" si="173"/>
        <v>0</v>
      </c>
      <c r="I420" s="161">
        <f t="shared" si="173"/>
        <v>0</v>
      </c>
      <c r="J420" s="353">
        <f t="shared" si="173"/>
        <v>0</v>
      </c>
      <c r="K420" s="160">
        <f t="shared" si="173"/>
        <v>0</v>
      </c>
      <c r="L420" s="160">
        <f t="shared" si="173"/>
        <v>0</v>
      </c>
      <c r="M420" s="373">
        <f t="shared" si="173"/>
        <v>0</v>
      </c>
      <c r="N420" s="159">
        <f t="shared" si="173"/>
        <v>0</v>
      </c>
      <c r="O420" s="160">
        <f t="shared" si="173"/>
        <v>0</v>
      </c>
      <c r="P420" s="160">
        <f t="shared" si="173"/>
        <v>0</v>
      </c>
      <c r="Q420" s="161">
        <f t="shared" si="173"/>
        <v>0</v>
      </c>
      <c r="R420" s="203">
        <f t="shared" si="173"/>
        <v>0</v>
      </c>
      <c r="S420" s="153">
        <f t="shared" si="173"/>
        <v>0</v>
      </c>
      <c r="T420" s="160">
        <f t="shared" si="173"/>
        <v>0</v>
      </c>
      <c r="U420" s="162">
        <f t="shared" si="173"/>
        <v>0</v>
      </c>
    </row>
    <row r="421" spans="1:21" x14ac:dyDescent="0.2">
      <c r="A421" s="11" t="str">
        <f t="shared" si="166"/>
        <v>Lothian</v>
      </c>
      <c r="B421" s="11" t="str">
        <f t="shared" si="167"/>
        <v>Pain Management12</v>
      </c>
      <c r="C421" s="393" t="str">
        <f t="shared" si="169"/>
        <v>Pain Management</v>
      </c>
      <c r="D421" s="151">
        <v>12</v>
      </c>
      <c r="E421" s="158" t="s">
        <v>27</v>
      </c>
      <c r="F421" s="170">
        <f>F406+F420</f>
        <v>0</v>
      </c>
      <c r="G421" s="164">
        <f t="shared" ref="G421:Q421" si="174">F421+G420</f>
        <v>0</v>
      </c>
      <c r="H421" s="164">
        <f t="shared" si="174"/>
        <v>0</v>
      </c>
      <c r="I421" s="166">
        <f t="shared" si="174"/>
        <v>0</v>
      </c>
      <c r="J421" s="354">
        <f t="shared" si="174"/>
        <v>0</v>
      </c>
      <c r="K421" s="164">
        <f t="shared" si="174"/>
        <v>0</v>
      </c>
      <c r="L421" s="164">
        <f t="shared" si="174"/>
        <v>0</v>
      </c>
      <c r="M421" s="374">
        <f t="shared" si="174"/>
        <v>0</v>
      </c>
      <c r="N421" s="163">
        <f t="shared" si="174"/>
        <v>0</v>
      </c>
      <c r="O421" s="164">
        <f t="shared" si="174"/>
        <v>0</v>
      </c>
      <c r="P421" s="164">
        <f t="shared" si="174"/>
        <v>0</v>
      </c>
      <c r="Q421" s="166">
        <f t="shared" si="174"/>
        <v>0</v>
      </c>
      <c r="R421" s="203"/>
      <c r="S421" s="163">
        <f>I421</f>
        <v>0</v>
      </c>
      <c r="T421" s="164">
        <f>M421</f>
        <v>0</v>
      </c>
      <c r="U421" s="165">
        <f>Q421</f>
        <v>0</v>
      </c>
    </row>
    <row r="422" spans="1:21" x14ac:dyDescent="0.2">
      <c r="A422" s="11" t="str">
        <f t="shared" si="166"/>
        <v>Lothian</v>
      </c>
      <c r="B422" s="11" t="str">
        <f t="shared" si="167"/>
        <v>Pain Management13</v>
      </c>
      <c r="C422" s="393" t="str">
        <f t="shared" si="169"/>
        <v>Pain Management</v>
      </c>
      <c r="D422" s="151">
        <v>13</v>
      </c>
      <c r="E422" s="152" t="s">
        <v>25</v>
      </c>
      <c r="F422" s="163" t="e">
        <f t="shared" ref="F422:Q422" si="175">F421/(F416/13)</f>
        <v>#DIV/0!</v>
      </c>
      <c r="G422" s="164" t="e">
        <f t="shared" si="175"/>
        <v>#DIV/0!</v>
      </c>
      <c r="H422" s="164" t="e">
        <f t="shared" si="175"/>
        <v>#DIV/0!</v>
      </c>
      <c r="I422" s="166" t="e">
        <f t="shared" si="175"/>
        <v>#DIV/0!</v>
      </c>
      <c r="J422" s="354" t="e">
        <f t="shared" si="175"/>
        <v>#DIV/0!</v>
      </c>
      <c r="K422" s="164" t="e">
        <f t="shared" si="175"/>
        <v>#DIV/0!</v>
      </c>
      <c r="L422" s="164" t="e">
        <f t="shared" si="175"/>
        <v>#DIV/0!</v>
      </c>
      <c r="M422" s="374" t="e">
        <f t="shared" si="175"/>
        <v>#DIV/0!</v>
      </c>
      <c r="N422" s="163" t="e">
        <f t="shared" si="175"/>
        <v>#DIV/0!</v>
      </c>
      <c r="O422" s="164" t="e">
        <f t="shared" si="175"/>
        <v>#DIV/0!</v>
      </c>
      <c r="P422" s="164" t="e">
        <f t="shared" si="175"/>
        <v>#DIV/0!</v>
      </c>
      <c r="Q422" s="166" t="e">
        <f t="shared" si="175"/>
        <v>#DIV/0!</v>
      </c>
      <c r="R422" s="203"/>
      <c r="S422" s="163" t="e">
        <f>I422</f>
        <v>#DIV/0!</v>
      </c>
      <c r="T422" s="164" t="e">
        <f>M422</f>
        <v>#DIV/0!</v>
      </c>
      <c r="U422" s="165" t="e">
        <f>Q422</f>
        <v>#DIV/0!</v>
      </c>
    </row>
    <row r="423" spans="1:21" x14ac:dyDescent="0.2">
      <c r="A423" s="11" t="str">
        <f t="shared" si="166"/>
        <v>Lothian</v>
      </c>
      <c r="B423" s="11" t="str">
        <f t="shared" si="167"/>
        <v>Pain Management14</v>
      </c>
      <c r="C423" s="393" t="str">
        <f t="shared" si="169"/>
        <v>Pain Management</v>
      </c>
      <c r="D423" s="86">
        <v>14</v>
      </c>
      <c r="E423" s="45" t="s">
        <v>30</v>
      </c>
      <c r="F423" s="48"/>
      <c r="G423" s="46"/>
      <c r="H423" s="46"/>
      <c r="I423" s="47"/>
      <c r="J423" s="358"/>
      <c r="K423" s="46"/>
      <c r="L423" s="46"/>
      <c r="M423" s="378"/>
      <c r="N423" s="48"/>
      <c r="O423" s="46"/>
      <c r="P423" s="46"/>
      <c r="Q423" s="47"/>
      <c r="R423" s="205"/>
      <c r="S423" s="163">
        <f>I423</f>
        <v>0</v>
      </c>
      <c r="T423" s="164">
        <f>M423</f>
        <v>0</v>
      </c>
      <c r="U423" s="165">
        <f>Q423</f>
        <v>0</v>
      </c>
    </row>
    <row r="424" spans="1:21" x14ac:dyDescent="0.2">
      <c r="A424" s="11" t="str">
        <f t="shared" si="166"/>
        <v>Lothian</v>
      </c>
      <c r="B424" s="11" t="str">
        <f t="shared" si="167"/>
        <v>Pain Management15</v>
      </c>
      <c r="C424" s="393" t="str">
        <f t="shared" si="169"/>
        <v>Pain Management</v>
      </c>
      <c r="D424" s="151">
        <v>15</v>
      </c>
      <c r="E424" s="152" t="s">
        <v>187</v>
      </c>
      <c r="F424" s="364">
        <v>0</v>
      </c>
      <c r="G424" s="337">
        <v>0</v>
      </c>
      <c r="H424" s="338">
        <v>0</v>
      </c>
      <c r="I424" s="365">
        <v>0</v>
      </c>
      <c r="J424" s="339">
        <v>0</v>
      </c>
      <c r="K424" s="340">
        <v>0</v>
      </c>
      <c r="L424" s="337">
        <v>0</v>
      </c>
      <c r="M424" s="339">
        <v>0</v>
      </c>
      <c r="N424" s="396" t="s">
        <v>15</v>
      </c>
      <c r="O424" s="397" t="s">
        <v>15</v>
      </c>
      <c r="P424" s="398" t="s">
        <v>15</v>
      </c>
      <c r="Q424" s="399" t="s">
        <v>15</v>
      </c>
      <c r="R424" s="205"/>
      <c r="S424" s="163">
        <f>I424</f>
        <v>0</v>
      </c>
      <c r="T424" s="164">
        <f>M424</f>
        <v>0</v>
      </c>
      <c r="U424" s="165" t="str">
        <f>Q424</f>
        <v>-</v>
      </c>
    </row>
    <row r="425" spans="1:21" x14ac:dyDescent="0.2">
      <c r="A425" s="11" t="str">
        <f t="shared" si="166"/>
        <v>Lothian</v>
      </c>
      <c r="B425" s="11" t="str">
        <f t="shared" si="167"/>
        <v>Pain Management16</v>
      </c>
      <c r="C425" s="393" t="str">
        <f t="shared" si="169"/>
        <v>Pain Management</v>
      </c>
      <c r="D425" s="85">
        <v>16</v>
      </c>
      <c r="E425" s="14" t="s">
        <v>31</v>
      </c>
      <c r="F425" s="367"/>
      <c r="G425" s="341"/>
      <c r="H425" s="341"/>
      <c r="I425" s="368"/>
      <c r="J425" s="359"/>
      <c r="K425" s="341"/>
      <c r="L425" s="341"/>
      <c r="M425" s="379"/>
      <c r="N425" s="367"/>
      <c r="O425" s="341"/>
      <c r="P425" s="341"/>
      <c r="Q425" s="368"/>
      <c r="R425" s="205"/>
      <c r="S425" s="159"/>
      <c r="T425" s="160"/>
      <c r="U425" s="162"/>
    </row>
    <row r="426" spans="1:21" x14ac:dyDescent="0.2">
      <c r="A426" s="11" t="str">
        <f t="shared" si="166"/>
        <v>Lothian</v>
      </c>
      <c r="B426" s="11" t="str">
        <f t="shared" si="167"/>
        <v xml:space="preserve">Pain Management </v>
      </c>
      <c r="C426" s="393" t="str">
        <f t="shared" si="169"/>
        <v>Pain Management</v>
      </c>
      <c r="D426" s="84" t="s">
        <v>79</v>
      </c>
      <c r="E426" s="21" t="s">
        <v>54</v>
      </c>
      <c r="F426" s="23"/>
      <c r="G426" s="24"/>
      <c r="H426" s="24"/>
      <c r="I426" s="25"/>
      <c r="J426" s="24"/>
      <c r="K426" s="24"/>
      <c r="L426" s="24"/>
      <c r="M426" s="24"/>
      <c r="N426" s="23"/>
      <c r="O426" s="24"/>
      <c r="P426" s="24"/>
      <c r="Q426" s="25"/>
      <c r="R426" s="200"/>
      <c r="S426" s="23"/>
      <c r="T426" s="24"/>
      <c r="U426" s="104"/>
    </row>
    <row r="427" spans="1:21" x14ac:dyDescent="0.2">
      <c r="A427" s="11" t="str">
        <f t="shared" si="166"/>
        <v>Lothian</v>
      </c>
      <c r="B427" s="11" t="str">
        <f t="shared" si="167"/>
        <v>Pain Management17</v>
      </c>
      <c r="C427" s="393" t="str">
        <f t="shared" si="169"/>
        <v>Pain Management</v>
      </c>
      <c r="D427" s="336">
        <v>17</v>
      </c>
      <c r="E427" s="44" t="s">
        <v>26</v>
      </c>
      <c r="F427" s="49">
        <v>0</v>
      </c>
      <c r="G427" s="50">
        <v>0</v>
      </c>
      <c r="H427" s="50">
        <v>0</v>
      </c>
      <c r="I427" s="51">
        <v>0</v>
      </c>
      <c r="J427" s="360">
        <v>0</v>
      </c>
      <c r="K427" s="50">
        <v>0</v>
      </c>
      <c r="L427" s="50">
        <v>0</v>
      </c>
      <c r="M427" s="380">
        <v>0</v>
      </c>
      <c r="N427" s="49">
        <v>0</v>
      </c>
      <c r="O427" s="50">
        <v>0</v>
      </c>
      <c r="P427" s="50">
        <v>0</v>
      </c>
      <c r="Q427" s="51">
        <v>0</v>
      </c>
      <c r="R427" s="200"/>
      <c r="S427" s="27"/>
      <c r="T427" s="28"/>
      <c r="U427" s="113"/>
    </row>
    <row r="428" spans="1:21" ht="13.5" thickBot="1" x14ac:dyDescent="0.25">
      <c r="A428" s="11" t="str">
        <f t="shared" si="166"/>
        <v>Lothian</v>
      </c>
      <c r="B428" s="11" t="str">
        <f t="shared" si="167"/>
        <v>Pain Management18</v>
      </c>
      <c r="C428" s="393" t="str">
        <f t="shared" si="169"/>
        <v>Pain Management</v>
      </c>
      <c r="D428" s="167">
        <v>18</v>
      </c>
      <c r="E428" s="168" t="s">
        <v>34</v>
      </c>
      <c r="F428" s="163">
        <f t="shared" ref="F428:Q428" si="176">F427*F416</f>
        <v>0</v>
      </c>
      <c r="G428" s="164">
        <f t="shared" si="176"/>
        <v>0</v>
      </c>
      <c r="H428" s="164">
        <f t="shared" si="176"/>
        <v>0</v>
      </c>
      <c r="I428" s="166">
        <f t="shared" si="176"/>
        <v>0</v>
      </c>
      <c r="J428" s="354">
        <f t="shared" si="176"/>
        <v>0</v>
      </c>
      <c r="K428" s="164">
        <f t="shared" si="176"/>
        <v>0</v>
      </c>
      <c r="L428" s="164">
        <f t="shared" si="176"/>
        <v>0</v>
      </c>
      <c r="M428" s="374">
        <f t="shared" si="176"/>
        <v>0</v>
      </c>
      <c r="N428" s="163">
        <f t="shared" si="176"/>
        <v>0</v>
      </c>
      <c r="O428" s="164">
        <f t="shared" si="176"/>
        <v>0</v>
      </c>
      <c r="P428" s="164">
        <f t="shared" si="176"/>
        <v>0</v>
      </c>
      <c r="Q428" s="166">
        <f t="shared" si="176"/>
        <v>0</v>
      </c>
      <c r="R428" s="202"/>
      <c r="S428" s="163">
        <f>SUM(F428:I428)</f>
        <v>0</v>
      </c>
      <c r="T428" s="164">
        <f>SUM(J428:M428)</f>
        <v>0</v>
      </c>
      <c r="U428" s="165">
        <f>SUM(N428:Q428)</f>
        <v>0</v>
      </c>
    </row>
    <row r="429" spans="1:21" ht="18.75" thickBot="1" x14ac:dyDescent="0.3">
      <c r="A429" s="11" t="str">
        <f t="shared" si="166"/>
        <v>Lothian</v>
      </c>
      <c r="B429" s="11" t="str">
        <f t="shared" si="167"/>
        <v>Plastic SurgeryPlastic Surgery</v>
      </c>
      <c r="C429" s="392" t="str">
        <f>D429</f>
        <v>Plastic Surgery</v>
      </c>
      <c r="D429" s="68" t="s">
        <v>73</v>
      </c>
      <c r="E429" s="80"/>
      <c r="F429" s="366"/>
      <c r="G429" s="81"/>
      <c r="H429" s="81"/>
      <c r="I429" s="363"/>
      <c r="J429" s="81"/>
      <c r="K429" s="81"/>
      <c r="L429" s="81"/>
      <c r="M429" s="81"/>
      <c r="N429" s="382"/>
      <c r="O429" s="69"/>
      <c r="P429" s="69"/>
      <c r="Q429" s="383"/>
      <c r="R429" s="69"/>
      <c r="S429" s="382"/>
      <c r="T429" s="69"/>
      <c r="U429" s="82"/>
    </row>
    <row r="430" spans="1:21" x14ac:dyDescent="0.2">
      <c r="A430" s="11" t="str">
        <f t="shared" si="166"/>
        <v>Lothian</v>
      </c>
      <c r="B430" s="11" t="str">
        <f t="shared" si="167"/>
        <v>Plastic Surgery1</v>
      </c>
      <c r="C430" s="393" t="str">
        <f t="shared" ref="C430:C454" si="177">C429</f>
        <v>Plastic Surgery</v>
      </c>
      <c r="D430" s="84">
        <v>1</v>
      </c>
      <c r="E430" s="21" t="s">
        <v>52</v>
      </c>
      <c r="F430" s="197">
        <v>48</v>
      </c>
      <c r="G430" s="20"/>
      <c r="H430" s="20"/>
      <c r="I430" s="117"/>
      <c r="J430" s="13"/>
      <c r="K430" s="13"/>
      <c r="L430" s="13"/>
      <c r="M430" s="13"/>
      <c r="N430" s="125"/>
      <c r="O430" s="13"/>
      <c r="P430" s="13"/>
      <c r="Q430" s="126"/>
      <c r="R430" s="200"/>
      <c r="S430" s="116"/>
      <c r="T430" s="20"/>
      <c r="U430" s="118"/>
    </row>
    <row r="431" spans="1:21" x14ac:dyDescent="0.2">
      <c r="A431" s="11" t="str">
        <f t="shared" si="166"/>
        <v>Lothian</v>
      </c>
      <c r="B431" s="11" t="str">
        <f t="shared" si="167"/>
        <v>Plastic Surgery2</v>
      </c>
      <c r="C431" s="393" t="str">
        <f t="shared" si="177"/>
        <v>Plastic Surgery</v>
      </c>
      <c r="D431" s="84">
        <v>2</v>
      </c>
      <c r="E431" s="21" t="s">
        <v>93</v>
      </c>
      <c r="F431" s="197">
        <v>0</v>
      </c>
      <c r="G431" s="20"/>
      <c r="H431" s="20"/>
      <c r="I431" s="117"/>
      <c r="J431" s="20"/>
      <c r="K431" s="20"/>
      <c r="L431" s="20"/>
      <c r="M431" s="20"/>
      <c r="N431" s="116"/>
      <c r="O431" s="20"/>
      <c r="P431" s="20"/>
      <c r="Q431" s="117"/>
      <c r="R431" s="200"/>
      <c r="S431" s="116"/>
      <c r="T431" s="20"/>
      <c r="U431" s="118"/>
    </row>
    <row r="432" spans="1:21" x14ac:dyDescent="0.2">
      <c r="A432" s="11" t="str">
        <f t="shared" si="166"/>
        <v>Lothian</v>
      </c>
      <c r="B432" s="11" t="str">
        <f t="shared" si="167"/>
        <v>Plastic Surgery3</v>
      </c>
      <c r="C432" s="393" t="str">
        <f t="shared" si="177"/>
        <v>Plastic Surgery</v>
      </c>
      <c r="D432" s="84">
        <v>3</v>
      </c>
      <c r="E432" s="21" t="s">
        <v>94</v>
      </c>
      <c r="F432" s="517">
        <v>1748</v>
      </c>
      <c r="G432" s="20"/>
      <c r="H432" s="20"/>
      <c r="I432" s="117"/>
      <c r="J432" s="20"/>
      <c r="K432" s="20"/>
      <c r="L432" s="20"/>
      <c r="M432" s="20"/>
      <c r="N432" s="116"/>
      <c r="O432" s="20"/>
      <c r="P432" s="20"/>
      <c r="Q432" s="117"/>
      <c r="R432" s="200"/>
      <c r="S432" s="116"/>
      <c r="T432" s="20"/>
      <c r="U432" s="118"/>
    </row>
    <row r="433" spans="1:21" x14ac:dyDescent="0.2">
      <c r="A433" s="11" t="str">
        <f t="shared" si="166"/>
        <v>Lothian</v>
      </c>
      <c r="B433" s="11" t="str">
        <f t="shared" si="167"/>
        <v xml:space="preserve">Plastic Surgery </v>
      </c>
      <c r="C433" s="393" t="str">
        <f t="shared" si="177"/>
        <v>Plastic Surgery</v>
      </c>
      <c r="D433" s="88" t="s">
        <v>79</v>
      </c>
      <c r="E433" s="34"/>
      <c r="F433" s="116"/>
      <c r="G433" s="20"/>
      <c r="H433" s="20"/>
      <c r="I433" s="117"/>
      <c r="J433" s="52"/>
      <c r="K433" s="52"/>
      <c r="L433" s="52"/>
      <c r="M433" s="52"/>
      <c r="N433" s="127"/>
      <c r="O433" s="52"/>
      <c r="P433" s="52"/>
      <c r="Q433" s="128"/>
      <c r="R433" s="200"/>
      <c r="S433" s="116"/>
      <c r="T433" s="20"/>
      <c r="U433" s="118"/>
    </row>
    <row r="434" spans="1:21" x14ac:dyDescent="0.2">
      <c r="A434" s="11" t="str">
        <f t="shared" si="166"/>
        <v>Lothian</v>
      </c>
      <c r="B434" s="11" t="str">
        <f t="shared" si="167"/>
        <v xml:space="preserve">Plastic Surgery </v>
      </c>
      <c r="C434" s="393" t="str">
        <f t="shared" si="177"/>
        <v>Plastic Surgery</v>
      </c>
      <c r="D434" s="84" t="s">
        <v>79</v>
      </c>
      <c r="E434" s="21" t="s">
        <v>33</v>
      </c>
      <c r="F434" s="23"/>
      <c r="G434" s="24"/>
      <c r="H434" s="24"/>
      <c r="I434" s="25"/>
      <c r="J434" s="24"/>
      <c r="K434" s="24"/>
      <c r="L434" s="24"/>
      <c r="M434" s="24"/>
      <c r="N434" s="23"/>
      <c r="O434" s="24"/>
      <c r="P434" s="24"/>
      <c r="Q434" s="25"/>
      <c r="R434" s="200"/>
      <c r="S434" s="23"/>
      <c r="T434" s="24"/>
      <c r="U434" s="104"/>
    </row>
    <row r="435" spans="1:21" x14ac:dyDescent="0.2">
      <c r="A435" s="11" t="str">
        <f t="shared" si="166"/>
        <v>Lothian</v>
      </c>
      <c r="B435" s="11" t="str">
        <f t="shared" si="167"/>
        <v>Plastic Surgery4</v>
      </c>
      <c r="C435" s="393" t="str">
        <f t="shared" si="177"/>
        <v>Plastic Surgery</v>
      </c>
      <c r="D435" s="86">
        <v>4</v>
      </c>
      <c r="E435" s="26" t="s">
        <v>14</v>
      </c>
      <c r="F435" s="27">
        <v>2340</v>
      </c>
      <c r="G435" s="28">
        <v>2340</v>
      </c>
      <c r="H435" s="28">
        <v>2340</v>
      </c>
      <c r="I435" s="29">
        <v>2340</v>
      </c>
      <c r="J435" s="356"/>
      <c r="K435" s="28"/>
      <c r="L435" s="28"/>
      <c r="M435" s="376"/>
      <c r="N435" s="27"/>
      <c r="O435" s="28"/>
      <c r="P435" s="28"/>
      <c r="Q435" s="29"/>
      <c r="R435" s="200"/>
      <c r="S435" s="179">
        <f>SUM(F435:I435)</f>
        <v>9360</v>
      </c>
      <c r="T435" s="180">
        <f>SUM(J435:M435)</f>
        <v>0</v>
      </c>
      <c r="U435" s="181">
        <f>SUM(N435:Q435)</f>
        <v>0</v>
      </c>
    </row>
    <row r="436" spans="1:21" x14ac:dyDescent="0.2">
      <c r="A436" s="11" t="str">
        <f t="shared" si="166"/>
        <v>Lothian</v>
      </c>
      <c r="B436" s="11" t="str">
        <f t="shared" si="167"/>
        <v>Plastic Surgery5</v>
      </c>
      <c r="C436" s="393" t="str">
        <f t="shared" si="177"/>
        <v>Plastic Surgery</v>
      </c>
      <c r="D436" s="87">
        <v>5</v>
      </c>
      <c r="E436" s="30" t="s">
        <v>13</v>
      </c>
      <c r="F436" s="31">
        <v>0</v>
      </c>
      <c r="G436" s="32">
        <v>0</v>
      </c>
      <c r="H436" s="32">
        <v>0</v>
      </c>
      <c r="I436" s="33">
        <v>0</v>
      </c>
      <c r="J436" s="357"/>
      <c r="K436" s="32"/>
      <c r="L436" s="32"/>
      <c r="M436" s="377"/>
      <c r="N436" s="31"/>
      <c r="O436" s="32"/>
      <c r="P436" s="32"/>
      <c r="Q436" s="33"/>
      <c r="R436" s="200"/>
      <c r="S436" s="163">
        <f>SUM(F436:I436)</f>
        <v>0</v>
      </c>
      <c r="T436" s="164">
        <f>SUM(J436:M436)</f>
        <v>0</v>
      </c>
      <c r="U436" s="165">
        <f>SUM(N436:Q436)</f>
        <v>0</v>
      </c>
    </row>
    <row r="437" spans="1:21" x14ac:dyDescent="0.2">
      <c r="A437" s="11" t="str">
        <f t="shared" si="166"/>
        <v>Lothian</v>
      </c>
      <c r="B437" s="11" t="str">
        <f t="shared" si="167"/>
        <v>Plastic Surgery6</v>
      </c>
      <c r="C437" s="393" t="str">
        <f t="shared" si="177"/>
        <v>Plastic Surgery</v>
      </c>
      <c r="D437" s="84">
        <v>6</v>
      </c>
      <c r="E437" s="21" t="s">
        <v>16</v>
      </c>
      <c r="F437" s="62">
        <f t="shared" ref="F437:Q437" si="178">F435-F436</f>
        <v>2340</v>
      </c>
      <c r="G437" s="63">
        <f t="shared" si="178"/>
        <v>2340</v>
      </c>
      <c r="H437" s="63">
        <f t="shared" si="178"/>
        <v>2340</v>
      </c>
      <c r="I437" s="64">
        <f t="shared" si="178"/>
        <v>2340</v>
      </c>
      <c r="J437" s="352">
        <f t="shared" si="178"/>
        <v>0</v>
      </c>
      <c r="K437" s="63">
        <f t="shared" si="178"/>
        <v>0</v>
      </c>
      <c r="L437" s="63">
        <f t="shared" si="178"/>
        <v>0</v>
      </c>
      <c r="M437" s="372">
        <f t="shared" si="178"/>
        <v>0</v>
      </c>
      <c r="N437" s="62">
        <f t="shared" si="178"/>
        <v>0</v>
      </c>
      <c r="O437" s="63">
        <f t="shared" si="178"/>
        <v>0</v>
      </c>
      <c r="P437" s="63">
        <f t="shared" si="178"/>
        <v>0</v>
      </c>
      <c r="Q437" s="64">
        <f t="shared" si="178"/>
        <v>0</v>
      </c>
      <c r="R437" s="202"/>
      <c r="S437" s="386">
        <f>S435-S436</f>
        <v>9360</v>
      </c>
      <c r="T437" s="342">
        <f>T435-T436</f>
        <v>0</v>
      </c>
      <c r="U437" s="387">
        <f>U435-U436</f>
        <v>0</v>
      </c>
    </row>
    <row r="438" spans="1:21" x14ac:dyDescent="0.2">
      <c r="A438" s="11" t="str">
        <f t="shared" si="166"/>
        <v>Lothian</v>
      </c>
      <c r="B438" s="11" t="str">
        <f t="shared" si="167"/>
        <v xml:space="preserve">Plastic Surgery </v>
      </c>
      <c r="C438" s="393" t="str">
        <f t="shared" si="177"/>
        <v>Plastic Surgery</v>
      </c>
      <c r="D438" s="88" t="s">
        <v>79</v>
      </c>
      <c r="E438" s="34"/>
      <c r="F438" s="35"/>
      <c r="G438" s="36"/>
      <c r="H438" s="36"/>
      <c r="I438" s="37"/>
      <c r="J438" s="39"/>
      <c r="K438" s="39"/>
      <c r="L438" s="39"/>
      <c r="M438" s="39"/>
      <c r="N438" s="38"/>
      <c r="O438" s="39"/>
      <c r="P438" s="39"/>
      <c r="Q438" s="40"/>
      <c r="R438" s="200"/>
      <c r="S438" s="38"/>
      <c r="T438" s="39"/>
      <c r="U438" s="105"/>
    </row>
    <row r="439" spans="1:21" x14ac:dyDescent="0.2">
      <c r="A439" s="11" t="str">
        <f t="shared" si="166"/>
        <v>Lothian</v>
      </c>
      <c r="B439" s="11" t="str">
        <f t="shared" si="167"/>
        <v xml:space="preserve">Plastic Surgery </v>
      </c>
      <c r="C439" s="393" t="str">
        <f t="shared" si="177"/>
        <v>Plastic Surgery</v>
      </c>
      <c r="D439" s="84" t="s">
        <v>79</v>
      </c>
      <c r="E439" s="21" t="s">
        <v>29</v>
      </c>
      <c r="F439" s="23"/>
      <c r="G439" s="24"/>
      <c r="H439" s="24"/>
      <c r="I439" s="25"/>
      <c r="J439" s="24"/>
      <c r="K439" s="24"/>
      <c r="L439" s="24"/>
      <c r="M439" s="24"/>
      <c r="N439" s="23"/>
      <c r="O439" s="24"/>
      <c r="P439" s="24"/>
      <c r="Q439" s="25"/>
      <c r="R439" s="200"/>
      <c r="S439" s="23"/>
      <c r="T439" s="24"/>
      <c r="U439" s="104"/>
    </row>
    <row r="440" spans="1:21" x14ac:dyDescent="0.2">
      <c r="A440" s="11" t="str">
        <f t="shared" si="166"/>
        <v>Lothian</v>
      </c>
      <c r="B440" s="11" t="str">
        <f t="shared" si="167"/>
        <v>Plastic Surgery7</v>
      </c>
      <c r="C440" s="393" t="str">
        <f t="shared" si="177"/>
        <v>Plastic Surgery</v>
      </c>
      <c r="D440" s="86">
        <v>7</v>
      </c>
      <c r="E440" s="26" t="s">
        <v>46</v>
      </c>
      <c r="F440" s="27">
        <v>2343.33</v>
      </c>
      <c r="G440" s="28">
        <v>2343.33</v>
      </c>
      <c r="H440" s="28">
        <v>2343.33</v>
      </c>
      <c r="I440" s="29">
        <v>2343.33</v>
      </c>
      <c r="J440" s="356"/>
      <c r="K440" s="28"/>
      <c r="L440" s="28"/>
      <c r="M440" s="376"/>
      <c r="N440" s="27"/>
      <c r="O440" s="28"/>
      <c r="P440" s="28"/>
      <c r="Q440" s="29"/>
      <c r="R440" s="205"/>
      <c r="S440" s="153">
        <f>SUM(F440:I440)</f>
        <v>9373.32</v>
      </c>
      <c r="T440" s="154">
        <f>SUM(J440:M440)</f>
        <v>0</v>
      </c>
      <c r="U440" s="157">
        <f>SUM(N440:Q440)</f>
        <v>0</v>
      </c>
    </row>
    <row r="441" spans="1:21" x14ac:dyDescent="0.2">
      <c r="A441" s="11" t="str">
        <f t="shared" si="166"/>
        <v>Lothian</v>
      </c>
      <c r="B441" s="11" t="str">
        <f t="shared" si="167"/>
        <v>Plastic Surgery8</v>
      </c>
      <c r="C441" s="393" t="str">
        <f t="shared" si="177"/>
        <v>Plastic Surgery</v>
      </c>
      <c r="D441" s="86">
        <v>8</v>
      </c>
      <c r="E441" s="30" t="s">
        <v>53</v>
      </c>
      <c r="F441" s="31">
        <v>0</v>
      </c>
      <c r="G441" s="32">
        <v>0</v>
      </c>
      <c r="H441" s="32">
        <v>0</v>
      </c>
      <c r="I441" s="33">
        <v>0</v>
      </c>
      <c r="J441" s="357"/>
      <c r="K441" s="32"/>
      <c r="L441" s="32"/>
      <c r="M441" s="377"/>
      <c r="N441" s="31"/>
      <c r="O441" s="32"/>
      <c r="P441" s="32"/>
      <c r="Q441" s="33"/>
      <c r="R441" s="205"/>
      <c r="S441" s="159">
        <f>SUM(F441:I441)</f>
        <v>0</v>
      </c>
      <c r="T441" s="160">
        <f>SUM(J441:M441)</f>
        <v>0</v>
      </c>
      <c r="U441" s="162">
        <f>SUM(N441:Q441)</f>
        <v>0</v>
      </c>
    </row>
    <row r="442" spans="1:21" x14ac:dyDescent="0.2">
      <c r="A442" s="11" t="str">
        <f t="shared" si="166"/>
        <v>Lothian</v>
      </c>
      <c r="B442" s="11" t="str">
        <f t="shared" si="167"/>
        <v>Plastic Surgery9</v>
      </c>
      <c r="C442" s="393" t="str">
        <f t="shared" si="177"/>
        <v>Plastic Surgery</v>
      </c>
      <c r="D442" s="84">
        <v>9</v>
      </c>
      <c r="E442" s="21" t="s">
        <v>32</v>
      </c>
      <c r="F442" s="62">
        <f t="shared" ref="F442:Q442" si="179">SUM(F440:F441)</f>
        <v>2343.33</v>
      </c>
      <c r="G442" s="63">
        <f t="shared" si="179"/>
        <v>2343.33</v>
      </c>
      <c r="H442" s="63">
        <f t="shared" si="179"/>
        <v>2343.33</v>
      </c>
      <c r="I442" s="64">
        <f t="shared" si="179"/>
        <v>2343.33</v>
      </c>
      <c r="J442" s="352">
        <f t="shared" si="179"/>
        <v>0</v>
      </c>
      <c r="K442" s="63">
        <f t="shared" si="179"/>
        <v>0</v>
      </c>
      <c r="L442" s="63">
        <f t="shared" si="179"/>
        <v>0</v>
      </c>
      <c r="M442" s="372">
        <f t="shared" si="179"/>
        <v>0</v>
      </c>
      <c r="N442" s="62">
        <f t="shared" si="179"/>
        <v>0</v>
      </c>
      <c r="O442" s="63">
        <f t="shared" si="179"/>
        <v>0</v>
      </c>
      <c r="P442" s="63">
        <f t="shared" si="179"/>
        <v>0</v>
      </c>
      <c r="Q442" s="64">
        <f t="shared" si="179"/>
        <v>0</v>
      </c>
      <c r="R442" s="202"/>
      <c r="S442" s="62">
        <f>SUM(F442:I442)</f>
        <v>9373.32</v>
      </c>
      <c r="T442" s="63">
        <f>SUM(J442:M442)</f>
        <v>0</v>
      </c>
      <c r="U442" s="100">
        <f>SUM(N442:Q442)</f>
        <v>0</v>
      </c>
    </row>
    <row r="443" spans="1:21" x14ac:dyDescent="0.2">
      <c r="A443" s="11" t="str">
        <f t="shared" si="166"/>
        <v>Lothian</v>
      </c>
      <c r="B443" s="11" t="str">
        <f t="shared" si="167"/>
        <v xml:space="preserve">Plastic Surgery </v>
      </c>
      <c r="C443" s="393" t="str">
        <f t="shared" si="177"/>
        <v>Plastic Surgery</v>
      </c>
      <c r="D443" s="89" t="s">
        <v>79</v>
      </c>
      <c r="E443" s="43"/>
      <c r="F443" s="38"/>
      <c r="G443" s="39"/>
      <c r="H443" s="39"/>
      <c r="I443" s="40"/>
      <c r="J443" s="39"/>
      <c r="K443" s="39"/>
      <c r="L443" s="39"/>
      <c r="M443" s="39"/>
      <c r="N443" s="38"/>
      <c r="O443" s="39"/>
      <c r="P443" s="39"/>
      <c r="Q443" s="40"/>
      <c r="R443" s="205"/>
      <c r="S443" s="38"/>
      <c r="T443" s="39"/>
      <c r="U443" s="105"/>
    </row>
    <row r="444" spans="1:21" x14ac:dyDescent="0.2">
      <c r="A444" s="11" t="str">
        <f t="shared" si="166"/>
        <v>Lothian</v>
      </c>
      <c r="B444" s="11" t="str">
        <f t="shared" si="167"/>
        <v xml:space="preserve">Plastic Surgery </v>
      </c>
      <c r="C444" s="393" t="str">
        <f t="shared" si="177"/>
        <v>Plastic Surgery</v>
      </c>
      <c r="D444" s="84" t="s">
        <v>79</v>
      </c>
      <c r="E444" s="21" t="s">
        <v>24</v>
      </c>
      <c r="F444" s="23"/>
      <c r="G444" s="24"/>
      <c r="H444" s="24"/>
      <c r="I444" s="25"/>
      <c r="J444" s="24"/>
      <c r="K444" s="24"/>
      <c r="L444" s="24"/>
      <c r="M444" s="24"/>
      <c r="N444" s="23"/>
      <c r="O444" s="24"/>
      <c r="P444" s="24"/>
      <c r="Q444" s="25"/>
      <c r="R444" s="205"/>
      <c r="S444" s="23"/>
      <c r="T444" s="24"/>
      <c r="U444" s="104"/>
    </row>
    <row r="445" spans="1:21" x14ac:dyDescent="0.2">
      <c r="A445" s="11" t="str">
        <f t="shared" si="166"/>
        <v>Lothian</v>
      </c>
      <c r="B445" s="11" t="str">
        <f t="shared" si="167"/>
        <v>Plastic Surgery10</v>
      </c>
      <c r="C445" s="393" t="str">
        <f t="shared" si="177"/>
        <v>Plastic Surgery</v>
      </c>
      <c r="D445" s="151">
        <v>10</v>
      </c>
      <c r="E445" s="152" t="s">
        <v>109</v>
      </c>
      <c r="F445" s="153">
        <f t="shared" ref="F445:Q445" si="180">F437-F440</f>
        <v>-3.3299999999999272</v>
      </c>
      <c r="G445" s="154">
        <f t="shared" si="180"/>
        <v>-3.3299999999999272</v>
      </c>
      <c r="H445" s="154">
        <f t="shared" si="180"/>
        <v>-3.3299999999999272</v>
      </c>
      <c r="I445" s="155">
        <f t="shared" si="180"/>
        <v>-3.3299999999999272</v>
      </c>
      <c r="J445" s="343">
        <f t="shared" si="180"/>
        <v>0</v>
      </c>
      <c r="K445" s="154">
        <f t="shared" si="180"/>
        <v>0</v>
      </c>
      <c r="L445" s="154">
        <f t="shared" si="180"/>
        <v>0</v>
      </c>
      <c r="M445" s="371">
        <f t="shared" si="180"/>
        <v>0</v>
      </c>
      <c r="N445" s="153">
        <f t="shared" si="180"/>
        <v>0</v>
      </c>
      <c r="O445" s="154">
        <f t="shared" si="180"/>
        <v>0</v>
      </c>
      <c r="P445" s="154">
        <f t="shared" si="180"/>
        <v>0</v>
      </c>
      <c r="Q445" s="155">
        <f t="shared" si="180"/>
        <v>0</v>
      </c>
      <c r="R445" s="203"/>
      <c r="S445" s="344">
        <f>S437-S440</f>
        <v>-13.319999999999709</v>
      </c>
      <c r="T445" s="343">
        <f>T437-T440</f>
        <v>0</v>
      </c>
      <c r="U445" s="157">
        <f>U437-U440</f>
        <v>0</v>
      </c>
    </row>
    <row r="446" spans="1:21" x14ac:dyDescent="0.2">
      <c r="A446" s="11" t="str">
        <f t="shared" si="166"/>
        <v>Lothian</v>
      </c>
      <c r="B446" s="11" t="str">
        <f t="shared" si="167"/>
        <v>Plastic Surgery11</v>
      </c>
      <c r="C446" s="393" t="str">
        <f t="shared" si="177"/>
        <v>Plastic Surgery</v>
      </c>
      <c r="D446" s="151">
        <v>11</v>
      </c>
      <c r="E446" s="152" t="s">
        <v>110</v>
      </c>
      <c r="F446" s="159">
        <f t="shared" ref="F446:U446" si="181">F437-F442</f>
        <v>-3.3299999999999272</v>
      </c>
      <c r="G446" s="160">
        <f t="shared" si="181"/>
        <v>-3.3299999999999272</v>
      </c>
      <c r="H446" s="160">
        <f t="shared" si="181"/>
        <v>-3.3299999999999272</v>
      </c>
      <c r="I446" s="161">
        <f t="shared" si="181"/>
        <v>-3.3299999999999272</v>
      </c>
      <c r="J446" s="353">
        <f t="shared" si="181"/>
        <v>0</v>
      </c>
      <c r="K446" s="160">
        <f t="shared" si="181"/>
        <v>0</v>
      </c>
      <c r="L446" s="160">
        <f t="shared" si="181"/>
        <v>0</v>
      </c>
      <c r="M446" s="373">
        <f t="shared" si="181"/>
        <v>0</v>
      </c>
      <c r="N446" s="159">
        <f t="shared" si="181"/>
        <v>0</v>
      </c>
      <c r="O446" s="160">
        <f t="shared" si="181"/>
        <v>0</v>
      </c>
      <c r="P446" s="160">
        <f t="shared" si="181"/>
        <v>0</v>
      </c>
      <c r="Q446" s="161">
        <f t="shared" si="181"/>
        <v>0</v>
      </c>
      <c r="R446" s="203">
        <f t="shared" si="181"/>
        <v>0</v>
      </c>
      <c r="S446" s="153">
        <f t="shared" si="181"/>
        <v>-13.319999999999709</v>
      </c>
      <c r="T446" s="160">
        <f t="shared" si="181"/>
        <v>0</v>
      </c>
      <c r="U446" s="162">
        <f t="shared" si="181"/>
        <v>0</v>
      </c>
    </row>
    <row r="447" spans="1:21" x14ac:dyDescent="0.2">
      <c r="A447" s="11" t="str">
        <f t="shared" si="166"/>
        <v>Lothian</v>
      </c>
      <c r="B447" s="11" t="str">
        <f t="shared" si="167"/>
        <v>Plastic Surgery12</v>
      </c>
      <c r="C447" s="393" t="str">
        <f t="shared" si="177"/>
        <v>Plastic Surgery</v>
      </c>
      <c r="D447" s="151">
        <v>12</v>
      </c>
      <c r="E447" s="158" t="s">
        <v>27</v>
      </c>
      <c r="F447" s="170">
        <f>F432+F446</f>
        <v>1744.67</v>
      </c>
      <c r="G447" s="164">
        <f t="shared" ref="G447:Q447" si="182">F447+G446</f>
        <v>1741.3400000000001</v>
      </c>
      <c r="H447" s="164">
        <f t="shared" si="182"/>
        <v>1738.0100000000002</v>
      </c>
      <c r="I447" s="166">
        <f t="shared" si="182"/>
        <v>1734.6800000000003</v>
      </c>
      <c r="J447" s="354">
        <f t="shared" si="182"/>
        <v>1734.6800000000003</v>
      </c>
      <c r="K447" s="164">
        <f t="shared" si="182"/>
        <v>1734.6800000000003</v>
      </c>
      <c r="L447" s="164">
        <f t="shared" si="182"/>
        <v>1734.6800000000003</v>
      </c>
      <c r="M447" s="374">
        <f t="shared" si="182"/>
        <v>1734.6800000000003</v>
      </c>
      <c r="N447" s="163">
        <f t="shared" si="182"/>
        <v>1734.6800000000003</v>
      </c>
      <c r="O447" s="164">
        <f t="shared" si="182"/>
        <v>1734.6800000000003</v>
      </c>
      <c r="P447" s="164">
        <f t="shared" si="182"/>
        <v>1734.6800000000003</v>
      </c>
      <c r="Q447" s="166">
        <f t="shared" si="182"/>
        <v>1734.6800000000003</v>
      </c>
      <c r="R447" s="203"/>
      <c r="S447" s="163">
        <f>I447</f>
        <v>1734.6800000000003</v>
      </c>
      <c r="T447" s="164">
        <f>M447</f>
        <v>1734.6800000000003</v>
      </c>
      <c r="U447" s="165">
        <f>Q447</f>
        <v>1734.6800000000003</v>
      </c>
    </row>
    <row r="448" spans="1:21" x14ac:dyDescent="0.2">
      <c r="A448" s="11" t="str">
        <f t="shared" si="166"/>
        <v>Lothian</v>
      </c>
      <c r="B448" s="11" t="str">
        <f t="shared" si="167"/>
        <v>Plastic Surgery13</v>
      </c>
      <c r="C448" s="393" t="str">
        <f t="shared" si="177"/>
        <v>Plastic Surgery</v>
      </c>
      <c r="D448" s="151">
        <v>13</v>
      </c>
      <c r="E448" s="152" t="s">
        <v>25</v>
      </c>
      <c r="F448" s="163">
        <f t="shared" ref="F448:Q448" si="183">F447/(F442/13)</f>
        <v>9.6788373809920074</v>
      </c>
      <c r="G448" s="164">
        <f t="shared" si="183"/>
        <v>9.660363670503088</v>
      </c>
      <c r="H448" s="164">
        <f t="shared" si="183"/>
        <v>9.6418899600141703</v>
      </c>
      <c r="I448" s="166">
        <f t="shared" si="183"/>
        <v>9.6234162495252509</v>
      </c>
      <c r="J448" s="354" t="e">
        <f t="shared" si="183"/>
        <v>#DIV/0!</v>
      </c>
      <c r="K448" s="164" t="e">
        <f t="shared" si="183"/>
        <v>#DIV/0!</v>
      </c>
      <c r="L448" s="164" t="e">
        <f t="shared" si="183"/>
        <v>#DIV/0!</v>
      </c>
      <c r="M448" s="374" t="e">
        <f t="shared" si="183"/>
        <v>#DIV/0!</v>
      </c>
      <c r="N448" s="163" t="e">
        <f t="shared" si="183"/>
        <v>#DIV/0!</v>
      </c>
      <c r="O448" s="164" t="e">
        <f t="shared" si="183"/>
        <v>#DIV/0!</v>
      </c>
      <c r="P448" s="164" t="e">
        <f t="shared" si="183"/>
        <v>#DIV/0!</v>
      </c>
      <c r="Q448" s="166" t="e">
        <f t="shared" si="183"/>
        <v>#DIV/0!</v>
      </c>
      <c r="R448" s="203"/>
      <c r="S448" s="163">
        <f>I448</f>
        <v>9.6234162495252509</v>
      </c>
      <c r="T448" s="164" t="e">
        <f>M448</f>
        <v>#DIV/0!</v>
      </c>
      <c r="U448" s="165" t="e">
        <f>Q448</f>
        <v>#DIV/0!</v>
      </c>
    </row>
    <row r="449" spans="1:21" x14ac:dyDescent="0.2">
      <c r="A449" s="11" t="str">
        <f t="shared" si="166"/>
        <v>Lothian</v>
      </c>
      <c r="B449" s="11" t="str">
        <f t="shared" si="167"/>
        <v>Plastic Surgery14</v>
      </c>
      <c r="C449" s="393" t="str">
        <f t="shared" si="177"/>
        <v>Plastic Surgery</v>
      </c>
      <c r="D449" s="86">
        <v>14</v>
      </c>
      <c r="E449" s="45" t="s">
        <v>30</v>
      </c>
      <c r="F449" s="48">
        <v>44.670000000000073</v>
      </c>
      <c r="G449" s="46">
        <v>41.340000000000146</v>
      </c>
      <c r="H449" s="46">
        <v>38.010000000000218</v>
      </c>
      <c r="I449" s="47">
        <v>34.679999999999836</v>
      </c>
      <c r="J449" s="358"/>
      <c r="K449" s="46"/>
      <c r="L449" s="46"/>
      <c r="M449" s="378"/>
      <c r="N449" s="48"/>
      <c r="O449" s="46"/>
      <c r="P449" s="46"/>
      <c r="Q449" s="47"/>
      <c r="R449" s="205"/>
      <c r="S449" s="163">
        <f>I449</f>
        <v>34.679999999999836</v>
      </c>
      <c r="T449" s="164">
        <f>M449</f>
        <v>0</v>
      </c>
      <c r="U449" s="165">
        <f>Q449</f>
        <v>0</v>
      </c>
    </row>
    <row r="450" spans="1:21" x14ac:dyDescent="0.2">
      <c r="A450" s="11" t="str">
        <f t="shared" si="166"/>
        <v>Lothian</v>
      </c>
      <c r="B450" s="11" t="str">
        <f t="shared" si="167"/>
        <v>Plastic Surgery15</v>
      </c>
      <c r="C450" s="393" t="str">
        <f t="shared" si="177"/>
        <v>Plastic Surgery</v>
      </c>
      <c r="D450" s="151">
        <v>15</v>
      </c>
      <c r="E450" s="152" t="s">
        <v>187</v>
      </c>
      <c r="F450" s="364">
        <v>17.509343329960963</v>
      </c>
      <c r="G450" s="337">
        <v>15.590884938302796</v>
      </c>
      <c r="H450" s="338">
        <v>14.541498452070879</v>
      </c>
      <c r="I450" s="365">
        <v>13.492111965838962</v>
      </c>
      <c r="J450" s="339">
        <v>12.442725479607045</v>
      </c>
      <c r="K450" s="340">
        <v>11.393338993375119</v>
      </c>
      <c r="L450" s="337">
        <v>7.4356528167290259</v>
      </c>
      <c r="M450" s="339">
        <v>3.4779666400829301</v>
      </c>
      <c r="N450" s="396" t="s">
        <v>15</v>
      </c>
      <c r="O450" s="397" t="s">
        <v>15</v>
      </c>
      <c r="P450" s="398" t="s">
        <v>15</v>
      </c>
      <c r="Q450" s="399" t="s">
        <v>15</v>
      </c>
      <c r="R450" s="205"/>
      <c r="S450" s="163">
        <f>I450</f>
        <v>13.492111965838962</v>
      </c>
      <c r="T450" s="164">
        <f>M450</f>
        <v>3.4779666400829301</v>
      </c>
      <c r="U450" s="165" t="str">
        <f>Q450</f>
        <v>-</v>
      </c>
    </row>
    <row r="451" spans="1:21" x14ac:dyDescent="0.2">
      <c r="A451" s="11" t="str">
        <f t="shared" si="166"/>
        <v>Lothian</v>
      </c>
      <c r="B451" s="11" t="str">
        <f t="shared" si="167"/>
        <v>Plastic Surgery16</v>
      </c>
      <c r="C451" s="393" t="str">
        <f t="shared" si="177"/>
        <v>Plastic Surgery</v>
      </c>
      <c r="D451" s="85">
        <v>16</v>
      </c>
      <c r="E451" s="14" t="s">
        <v>31</v>
      </c>
      <c r="F451" s="367">
        <v>0</v>
      </c>
      <c r="G451" s="341">
        <v>0</v>
      </c>
      <c r="H451" s="341">
        <v>0</v>
      </c>
      <c r="I451" s="368">
        <v>0</v>
      </c>
      <c r="J451" s="359"/>
      <c r="K451" s="341"/>
      <c r="L451" s="341"/>
      <c r="M451" s="379"/>
      <c r="N451" s="367"/>
      <c r="O451" s="341"/>
      <c r="P451" s="341"/>
      <c r="Q451" s="368"/>
      <c r="R451" s="205"/>
      <c r="S451" s="159"/>
      <c r="T451" s="160"/>
      <c r="U451" s="162"/>
    </row>
    <row r="452" spans="1:21" x14ac:dyDescent="0.2">
      <c r="A452" s="11" t="str">
        <f t="shared" si="166"/>
        <v>Lothian</v>
      </c>
      <c r="B452" s="11" t="str">
        <f t="shared" si="167"/>
        <v xml:space="preserve">Plastic Surgery </v>
      </c>
      <c r="C452" s="393" t="str">
        <f t="shared" si="177"/>
        <v>Plastic Surgery</v>
      </c>
      <c r="D452" s="84" t="s">
        <v>79</v>
      </c>
      <c r="E452" s="21" t="s">
        <v>54</v>
      </c>
      <c r="F452" s="23"/>
      <c r="G452" s="24"/>
      <c r="H452" s="24"/>
      <c r="I452" s="25"/>
      <c r="J452" s="24"/>
      <c r="K452" s="24"/>
      <c r="L452" s="24"/>
      <c r="M452" s="24"/>
      <c r="N452" s="23"/>
      <c r="O452" s="24"/>
      <c r="P452" s="24"/>
      <c r="Q452" s="25"/>
      <c r="R452" s="200"/>
      <c r="S452" s="23"/>
      <c r="T452" s="24"/>
      <c r="U452" s="104"/>
    </row>
    <row r="453" spans="1:21" x14ac:dyDescent="0.2">
      <c r="A453" s="11" t="str">
        <f t="shared" si="166"/>
        <v>Lothian</v>
      </c>
      <c r="B453" s="11" t="str">
        <f t="shared" si="167"/>
        <v>Plastic Surgery17</v>
      </c>
      <c r="C453" s="393" t="str">
        <f t="shared" si="177"/>
        <v>Plastic Surgery</v>
      </c>
      <c r="D453" s="336">
        <v>17</v>
      </c>
      <c r="E453" s="44" t="s">
        <v>26</v>
      </c>
      <c r="F453" s="49">
        <v>0</v>
      </c>
      <c r="G453" s="50">
        <v>0</v>
      </c>
      <c r="H453" s="50">
        <v>0</v>
      </c>
      <c r="I453" s="51">
        <v>0</v>
      </c>
      <c r="J453" s="360">
        <v>0</v>
      </c>
      <c r="K453" s="50">
        <v>0</v>
      </c>
      <c r="L453" s="50">
        <v>0</v>
      </c>
      <c r="M453" s="380">
        <v>0</v>
      </c>
      <c r="N453" s="49">
        <v>0</v>
      </c>
      <c r="O453" s="50">
        <v>0</v>
      </c>
      <c r="P453" s="50">
        <v>0</v>
      </c>
      <c r="Q453" s="51">
        <v>0</v>
      </c>
      <c r="R453" s="200"/>
      <c r="S453" s="27"/>
      <c r="T453" s="28"/>
      <c r="U453" s="113"/>
    </row>
    <row r="454" spans="1:21" ht="13.5" thickBot="1" x14ac:dyDescent="0.25">
      <c r="A454" s="11" t="str">
        <f t="shared" si="166"/>
        <v>Lothian</v>
      </c>
      <c r="B454" s="11" t="str">
        <f t="shared" si="167"/>
        <v>Plastic Surgery18</v>
      </c>
      <c r="C454" s="393" t="str">
        <f t="shared" si="177"/>
        <v>Plastic Surgery</v>
      </c>
      <c r="D454" s="167">
        <v>18</v>
      </c>
      <c r="E454" s="168" t="s">
        <v>34</v>
      </c>
      <c r="F454" s="163">
        <f t="shared" ref="F454:Q454" si="184">F453*F442</f>
        <v>0</v>
      </c>
      <c r="G454" s="164">
        <f t="shared" si="184"/>
        <v>0</v>
      </c>
      <c r="H454" s="164">
        <f t="shared" si="184"/>
        <v>0</v>
      </c>
      <c r="I454" s="166">
        <f t="shared" si="184"/>
        <v>0</v>
      </c>
      <c r="J454" s="354">
        <f t="shared" si="184"/>
        <v>0</v>
      </c>
      <c r="K454" s="164">
        <f t="shared" si="184"/>
        <v>0</v>
      </c>
      <c r="L454" s="164">
        <f t="shared" si="184"/>
        <v>0</v>
      </c>
      <c r="M454" s="374">
        <f t="shared" si="184"/>
        <v>0</v>
      </c>
      <c r="N454" s="163">
        <f t="shared" si="184"/>
        <v>0</v>
      </c>
      <c r="O454" s="164">
        <f t="shared" si="184"/>
        <v>0</v>
      </c>
      <c r="P454" s="164">
        <f t="shared" si="184"/>
        <v>0</v>
      </c>
      <c r="Q454" s="166">
        <f t="shared" si="184"/>
        <v>0</v>
      </c>
      <c r="R454" s="202"/>
      <c r="S454" s="163">
        <f>SUM(F454:I454)</f>
        <v>0</v>
      </c>
      <c r="T454" s="164">
        <f>SUM(J454:M454)</f>
        <v>0</v>
      </c>
      <c r="U454" s="165">
        <f>SUM(N454:Q454)</f>
        <v>0</v>
      </c>
    </row>
    <row r="455" spans="1:21" ht="18.75" thickBot="1" x14ac:dyDescent="0.3">
      <c r="A455" s="11" t="str">
        <f t="shared" si="166"/>
        <v>Lothian</v>
      </c>
      <c r="B455" s="11" t="str">
        <f t="shared" si="167"/>
        <v>Respiratory MedicineRespiratory Medicine</v>
      </c>
      <c r="C455" s="392" t="str">
        <f>D455</f>
        <v>Respiratory Medicine</v>
      </c>
      <c r="D455" s="68" t="s">
        <v>74</v>
      </c>
      <c r="E455" s="80"/>
      <c r="F455" s="366"/>
      <c r="G455" s="81"/>
      <c r="H455" s="81"/>
      <c r="I455" s="363"/>
      <c r="J455" s="81"/>
      <c r="K455" s="81"/>
      <c r="L455" s="81"/>
      <c r="M455" s="81"/>
      <c r="N455" s="382"/>
      <c r="O455" s="69"/>
      <c r="P455" s="69"/>
      <c r="Q455" s="383"/>
      <c r="R455" s="69"/>
      <c r="S455" s="382"/>
      <c r="T455" s="69"/>
      <c r="U455" s="82"/>
    </row>
    <row r="456" spans="1:21" x14ac:dyDescent="0.2">
      <c r="A456" s="11" t="str">
        <f t="shared" si="166"/>
        <v>Lothian</v>
      </c>
      <c r="B456" s="11" t="str">
        <f t="shared" si="167"/>
        <v>Respiratory Medicine1</v>
      </c>
      <c r="C456" s="393" t="str">
        <f t="shared" ref="C456:C480" si="185">C455</f>
        <v>Respiratory Medicine</v>
      </c>
      <c r="D456" s="84">
        <v>1</v>
      </c>
      <c r="E456" s="21" t="s">
        <v>52</v>
      </c>
      <c r="F456" s="516"/>
      <c r="G456" s="20"/>
      <c r="H456" s="20"/>
      <c r="I456" s="117"/>
      <c r="J456" s="13"/>
      <c r="K456" s="13"/>
      <c r="L456" s="13"/>
      <c r="M456" s="13"/>
      <c r="N456" s="125"/>
      <c r="O456" s="13"/>
      <c r="P456" s="13"/>
      <c r="Q456" s="126"/>
      <c r="R456" s="200"/>
      <c r="S456" s="116"/>
      <c r="T456" s="20"/>
      <c r="U456" s="118"/>
    </row>
    <row r="457" spans="1:21" x14ac:dyDescent="0.2">
      <c r="A457" s="11" t="str">
        <f t="shared" si="166"/>
        <v>Lothian</v>
      </c>
      <c r="B457" s="11" t="str">
        <f t="shared" si="167"/>
        <v>Respiratory Medicine2</v>
      </c>
      <c r="C457" s="393" t="str">
        <f t="shared" si="185"/>
        <v>Respiratory Medicine</v>
      </c>
      <c r="D457" s="84">
        <v>2</v>
      </c>
      <c r="E457" s="21" t="s">
        <v>93</v>
      </c>
      <c r="F457" s="197"/>
      <c r="G457" s="20"/>
      <c r="H457" s="20"/>
      <c r="I457" s="117"/>
      <c r="J457" s="20"/>
      <c r="K457" s="20"/>
      <c r="L457" s="20"/>
      <c r="M457" s="20"/>
      <c r="N457" s="116"/>
      <c r="O457" s="20"/>
      <c r="P457" s="20"/>
      <c r="Q457" s="117"/>
      <c r="R457" s="200"/>
      <c r="S457" s="116"/>
      <c r="T457" s="20"/>
      <c r="U457" s="118"/>
    </row>
    <row r="458" spans="1:21" x14ac:dyDescent="0.2">
      <c r="A458" s="11" t="str">
        <f t="shared" si="166"/>
        <v>Lothian</v>
      </c>
      <c r="B458" s="11" t="str">
        <f t="shared" si="167"/>
        <v>Respiratory Medicine3</v>
      </c>
      <c r="C458" s="393" t="str">
        <f t="shared" si="185"/>
        <v>Respiratory Medicine</v>
      </c>
      <c r="D458" s="84">
        <v>3</v>
      </c>
      <c r="E458" s="21" t="s">
        <v>94</v>
      </c>
      <c r="F458" s="197"/>
      <c r="G458" s="20"/>
      <c r="H458" s="20"/>
      <c r="I458" s="117"/>
      <c r="J458" s="20"/>
      <c r="K458" s="20"/>
      <c r="L458" s="20"/>
      <c r="M458" s="20"/>
      <c r="N458" s="116"/>
      <c r="O458" s="20"/>
      <c r="P458" s="20"/>
      <c r="Q458" s="117"/>
      <c r="R458" s="200"/>
      <c r="S458" s="116"/>
      <c r="T458" s="20"/>
      <c r="U458" s="118"/>
    </row>
    <row r="459" spans="1:21" x14ac:dyDescent="0.2">
      <c r="A459" s="11" t="str">
        <f t="shared" si="166"/>
        <v>Lothian</v>
      </c>
      <c r="B459" s="11" t="str">
        <f t="shared" si="167"/>
        <v xml:space="preserve">Respiratory Medicine </v>
      </c>
      <c r="C459" s="393" t="str">
        <f t="shared" si="185"/>
        <v>Respiratory Medicine</v>
      </c>
      <c r="D459" s="88" t="s">
        <v>79</v>
      </c>
      <c r="E459" s="34"/>
      <c r="F459" s="116"/>
      <c r="G459" s="20"/>
      <c r="H459" s="20"/>
      <c r="I459" s="117"/>
      <c r="J459" s="52"/>
      <c r="K459" s="52"/>
      <c r="L459" s="52"/>
      <c r="M459" s="52"/>
      <c r="N459" s="127"/>
      <c r="O459" s="52"/>
      <c r="P459" s="52"/>
      <c r="Q459" s="128"/>
      <c r="R459" s="200"/>
      <c r="S459" s="116"/>
      <c r="T459" s="20"/>
      <c r="U459" s="118"/>
    </row>
    <row r="460" spans="1:21" x14ac:dyDescent="0.2">
      <c r="A460" s="11" t="str">
        <f t="shared" si="166"/>
        <v>Lothian</v>
      </c>
      <c r="B460" s="11" t="str">
        <f t="shared" si="167"/>
        <v xml:space="preserve">Respiratory Medicine </v>
      </c>
      <c r="C460" s="393" t="str">
        <f t="shared" si="185"/>
        <v>Respiratory Medicine</v>
      </c>
      <c r="D460" s="84" t="s">
        <v>79</v>
      </c>
      <c r="E460" s="21" t="s">
        <v>33</v>
      </c>
      <c r="F460" s="23"/>
      <c r="G460" s="24"/>
      <c r="H460" s="24"/>
      <c r="I460" s="25"/>
      <c r="J460" s="24"/>
      <c r="K460" s="24"/>
      <c r="L460" s="24"/>
      <c r="M460" s="24"/>
      <c r="N460" s="23"/>
      <c r="O460" s="24"/>
      <c r="P460" s="24"/>
      <c r="Q460" s="25"/>
      <c r="R460" s="200"/>
      <c r="S460" s="23"/>
      <c r="T460" s="24"/>
      <c r="U460" s="104"/>
    </row>
    <row r="461" spans="1:21" x14ac:dyDescent="0.2">
      <c r="A461" s="11" t="str">
        <f t="shared" ref="A461:A524" si="186">$E$5</f>
        <v>Lothian</v>
      </c>
      <c r="B461" s="11" t="str">
        <f t="shared" ref="B461:B524" si="187">CONCATENATE(C461,D461)</f>
        <v>Respiratory Medicine4</v>
      </c>
      <c r="C461" s="393" t="str">
        <f t="shared" si="185"/>
        <v>Respiratory Medicine</v>
      </c>
      <c r="D461" s="86">
        <v>4</v>
      </c>
      <c r="E461" s="26" t="s">
        <v>14</v>
      </c>
      <c r="F461" s="27"/>
      <c r="G461" s="28"/>
      <c r="H461" s="28"/>
      <c r="I461" s="29"/>
      <c r="J461" s="356"/>
      <c r="K461" s="28"/>
      <c r="L461" s="28"/>
      <c r="M461" s="376"/>
      <c r="N461" s="27"/>
      <c r="O461" s="28"/>
      <c r="P461" s="28"/>
      <c r="Q461" s="29"/>
      <c r="R461" s="200"/>
      <c r="S461" s="179">
        <f>SUM(F461:I461)</f>
        <v>0</v>
      </c>
      <c r="T461" s="180">
        <f>SUM(J461:M461)</f>
        <v>0</v>
      </c>
      <c r="U461" s="181">
        <f>SUM(N461:Q461)</f>
        <v>0</v>
      </c>
    </row>
    <row r="462" spans="1:21" x14ac:dyDescent="0.2">
      <c r="A462" s="11" t="str">
        <f t="shared" si="186"/>
        <v>Lothian</v>
      </c>
      <c r="B462" s="11" t="str">
        <f t="shared" si="187"/>
        <v>Respiratory Medicine5</v>
      </c>
      <c r="C462" s="393" t="str">
        <f t="shared" si="185"/>
        <v>Respiratory Medicine</v>
      </c>
      <c r="D462" s="87">
        <v>5</v>
      </c>
      <c r="E462" s="30" t="s">
        <v>13</v>
      </c>
      <c r="F462" s="31"/>
      <c r="G462" s="32"/>
      <c r="H462" s="32"/>
      <c r="I462" s="33"/>
      <c r="J462" s="357"/>
      <c r="K462" s="32"/>
      <c r="L462" s="32"/>
      <c r="M462" s="377"/>
      <c r="N462" s="31"/>
      <c r="O462" s="32"/>
      <c r="P462" s="32"/>
      <c r="Q462" s="33"/>
      <c r="R462" s="200"/>
      <c r="S462" s="163">
        <f>SUM(F462:I462)</f>
        <v>0</v>
      </c>
      <c r="T462" s="164">
        <f>SUM(J462:M462)</f>
        <v>0</v>
      </c>
      <c r="U462" s="165">
        <f>SUM(N462:Q462)</f>
        <v>0</v>
      </c>
    </row>
    <row r="463" spans="1:21" x14ac:dyDescent="0.2">
      <c r="A463" s="11" t="str">
        <f t="shared" si="186"/>
        <v>Lothian</v>
      </c>
      <c r="B463" s="11" t="str">
        <f t="shared" si="187"/>
        <v>Respiratory Medicine6</v>
      </c>
      <c r="C463" s="393" t="str">
        <f t="shared" si="185"/>
        <v>Respiratory Medicine</v>
      </c>
      <c r="D463" s="84">
        <v>6</v>
      </c>
      <c r="E463" s="21" t="s">
        <v>16</v>
      </c>
      <c r="F463" s="62">
        <f t="shared" ref="F463:Q463" si="188">F461-F462</f>
        <v>0</v>
      </c>
      <c r="G463" s="63">
        <f t="shared" si="188"/>
        <v>0</v>
      </c>
      <c r="H463" s="63">
        <f t="shared" si="188"/>
        <v>0</v>
      </c>
      <c r="I463" s="64">
        <f t="shared" si="188"/>
        <v>0</v>
      </c>
      <c r="J463" s="352">
        <f t="shared" si="188"/>
        <v>0</v>
      </c>
      <c r="K463" s="63">
        <f t="shared" si="188"/>
        <v>0</v>
      </c>
      <c r="L463" s="63">
        <f t="shared" si="188"/>
        <v>0</v>
      </c>
      <c r="M463" s="372">
        <f t="shared" si="188"/>
        <v>0</v>
      </c>
      <c r="N463" s="62">
        <f t="shared" si="188"/>
        <v>0</v>
      </c>
      <c r="O463" s="63">
        <f t="shared" si="188"/>
        <v>0</v>
      </c>
      <c r="P463" s="63">
        <f t="shared" si="188"/>
        <v>0</v>
      </c>
      <c r="Q463" s="64">
        <f t="shared" si="188"/>
        <v>0</v>
      </c>
      <c r="R463" s="202"/>
      <c r="S463" s="386">
        <f>S461-S462</f>
        <v>0</v>
      </c>
      <c r="T463" s="342">
        <f>T461-T462</f>
        <v>0</v>
      </c>
      <c r="U463" s="387">
        <f>U461-U462</f>
        <v>0</v>
      </c>
    </row>
    <row r="464" spans="1:21" x14ac:dyDescent="0.2">
      <c r="A464" s="11" t="str">
        <f t="shared" si="186"/>
        <v>Lothian</v>
      </c>
      <c r="B464" s="11" t="str">
        <f t="shared" si="187"/>
        <v xml:space="preserve">Respiratory Medicine </v>
      </c>
      <c r="C464" s="393" t="str">
        <f t="shared" si="185"/>
        <v>Respiratory Medicine</v>
      </c>
      <c r="D464" s="88" t="s">
        <v>79</v>
      </c>
      <c r="E464" s="34"/>
      <c r="F464" s="35"/>
      <c r="G464" s="36"/>
      <c r="H464" s="36"/>
      <c r="I464" s="37"/>
      <c r="J464" s="39"/>
      <c r="K464" s="39"/>
      <c r="L464" s="39"/>
      <c r="M464" s="39"/>
      <c r="N464" s="38"/>
      <c r="O464" s="39"/>
      <c r="P464" s="39"/>
      <c r="Q464" s="40"/>
      <c r="R464" s="200"/>
      <c r="S464" s="38"/>
      <c r="T464" s="39"/>
      <c r="U464" s="105"/>
    </row>
    <row r="465" spans="1:21" x14ac:dyDescent="0.2">
      <c r="A465" s="11" t="str">
        <f t="shared" si="186"/>
        <v>Lothian</v>
      </c>
      <c r="B465" s="11" t="str">
        <f t="shared" si="187"/>
        <v xml:space="preserve">Respiratory Medicine </v>
      </c>
      <c r="C465" s="393" t="str">
        <f t="shared" si="185"/>
        <v>Respiratory Medicine</v>
      </c>
      <c r="D465" s="84" t="s">
        <v>79</v>
      </c>
      <c r="E465" s="21" t="s">
        <v>29</v>
      </c>
      <c r="F465" s="23"/>
      <c r="G465" s="24"/>
      <c r="H465" s="24"/>
      <c r="I465" s="25"/>
      <c r="J465" s="24"/>
      <c r="K465" s="24"/>
      <c r="L465" s="24"/>
      <c r="M465" s="24"/>
      <c r="N465" s="23"/>
      <c r="O465" s="24"/>
      <c r="P465" s="24"/>
      <c r="Q465" s="25"/>
      <c r="R465" s="200"/>
      <c r="S465" s="23"/>
      <c r="T465" s="24"/>
      <c r="U465" s="104"/>
    </row>
    <row r="466" spans="1:21" x14ac:dyDescent="0.2">
      <c r="A466" s="11" t="str">
        <f t="shared" si="186"/>
        <v>Lothian</v>
      </c>
      <c r="B466" s="11" t="str">
        <f t="shared" si="187"/>
        <v>Respiratory Medicine7</v>
      </c>
      <c r="C466" s="393" t="str">
        <f t="shared" si="185"/>
        <v>Respiratory Medicine</v>
      </c>
      <c r="D466" s="86">
        <v>7</v>
      </c>
      <c r="E466" s="26" t="s">
        <v>46</v>
      </c>
      <c r="F466" s="27"/>
      <c r="G466" s="28"/>
      <c r="H466" s="28"/>
      <c r="I466" s="29"/>
      <c r="J466" s="356"/>
      <c r="K466" s="28"/>
      <c r="L466" s="28"/>
      <c r="M466" s="376"/>
      <c r="N466" s="27"/>
      <c r="O466" s="28"/>
      <c r="P466" s="28"/>
      <c r="Q466" s="29"/>
      <c r="R466" s="205"/>
      <c r="S466" s="153">
        <f>SUM(F466:I466)</f>
        <v>0</v>
      </c>
      <c r="T466" s="154">
        <f>SUM(J466:M466)</f>
        <v>0</v>
      </c>
      <c r="U466" s="157">
        <f>SUM(N466:Q466)</f>
        <v>0</v>
      </c>
    </row>
    <row r="467" spans="1:21" x14ac:dyDescent="0.2">
      <c r="A467" s="11" t="str">
        <f t="shared" si="186"/>
        <v>Lothian</v>
      </c>
      <c r="B467" s="11" t="str">
        <f t="shared" si="187"/>
        <v>Respiratory Medicine8</v>
      </c>
      <c r="C467" s="393" t="str">
        <f t="shared" si="185"/>
        <v>Respiratory Medicine</v>
      </c>
      <c r="D467" s="86">
        <v>8</v>
      </c>
      <c r="E467" s="30" t="s">
        <v>53</v>
      </c>
      <c r="F467" s="31"/>
      <c r="G467" s="32"/>
      <c r="H467" s="32"/>
      <c r="I467" s="33"/>
      <c r="J467" s="357"/>
      <c r="K467" s="32"/>
      <c r="L467" s="32"/>
      <c r="M467" s="377"/>
      <c r="N467" s="31"/>
      <c r="O467" s="32"/>
      <c r="P467" s="32"/>
      <c r="Q467" s="33"/>
      <c r="R467" s="205"/>
      <c r="S467" s="159">
        <f>SUM(F467:I467)</f>
        <v>0</v>
      </c>
      <c r="T467" s="160">
        <f>SUM(J467:M467)</f>
        <v>0</v>
      </c>
      <c r="U467" s="162">
        <f>SUM(N467:Q467)</f>
        <v>0</v>
      </c>
    </row>
    <row r="468" spans="1:21" x14ac:dyDescent="0.2">
      <c r="A468" s="11" t="str">
        <f t="shared" si="186"/>
        <v>Lothian</v>
      </c>
      <c r="B468" s="11" t="str">
        <f t="shared" si="187"/>
        <v>Respiratory Medicine9</v>
      </c>
      <c r="C468" s="393" t="str">
        <f t="shared" si="185"/>
        <v>Respiratory Medicine</v>
      </c>
      <c r="D468" s="84">
        <v>9</v>
      </c>
      <c r="E468" s="21" t="s">
        <v>32</v>
      </c>
      <c r="F468" s="62">
        <f t="shared" ref="F468:Q468" si="189">SUM(F466:F467)</f>
        <v>0</v>
      </c>
      <c r="G468" s="63">
        <f t="shared" si="189"/>
        <v>0</v>
      </c>
      <c r="H468" s="63">
        <f t="shared" si="189"/>
        <v>0</v>
      </c>
      <c r="I468" s="64">
        <f t="shared" si="189"/>
        <v>0</v>
      </c>
      <c r="J468" s="352">
        <f t="shared" si="189"/>
        <v>0</v>
      </c>
      <c r="K468" s="63">
        <f t="shared" si="189"/>
        <v>0</v>
      </c>
      <c r="L468" s="63">
        <f t="shared" si="189"/>
        <v>0</v>
      </c>
      <c r="M468" s="372">
        <f t="shared" si="189"/>
        <v>0</v>
      </c>
      <c r="N468" s="62">
        <f t="shared" si="189"/>
        <v>0</v>
      </c>
      <c r="O468" s="63">
        <f t="shared" si="189"/>
        <v>0</v>
      </c>
      <c r="P468" s="63">
        <f t="shared" si="189"/>
        <v>0</v>
      </c>
      <c r="Q468" s="64">
        <f t="shared" si="189"/>
        <v>0</v>
      </c>
      <c r="R468" s="202"/>
      <c r="S468" s="62">
        <f>SUM(F468:I468)</f>
        <v>0</v>
      </c>
      <c r="T468" s="63">
        <f>SUM(J468:M468)</f>
        <v>0</v>
      </c>
      <c r="U468" s="100">
        <f>SUM(N468:Q468)</f>
        <v>0</v>
      </c>
    </row>
    <row r="469" spans="1:21" x14ac:dyDescent="0.2">
      <c r="A469" s="11" t="str">
        <f t="shared" si="186"/>
        <v>Lothian</v>
      </c>
      <c r="B469" s="11" t="str">
        <f t="shared" si="187"/>
        <v xml:space="preserve">Respiratory Medicine </v>
      </c>
      <c r="C469" s="393" t="str">
        <f t="shared" si="185"/>
        <v>Respiratory Medicine</v>
      </c>
      <c r="D469" s="89" t="s">
        <v>79</v>
      </c>
      <c r="E469" s="43"/>
      <c r="F469" s="38"/>
      <c r="G469" s="39"/>
      <c r="H469" s="39"/>
      <c r="I469" s="40"/>
      <c r="J469" s="39"/>
      <c r="K469" s="39"/>
      <c r="L469" s="39"/>
      <c r="M469" s="39"/>
      <c r="N469" s="38"/>
      <c r="O469" s="39"/>
      <c r="P469" s="39"/>
      <c r="Q469" s="40"/>
      <c r="R469" s="205"/>
      <c r="S469" s="38"/>
      <c r="T469" s="39"/>
      <c r="U469" s="105"/>
    </row>
    <row r="470" spans="1:21" x14ac:dyDescent="0.2">
      <c r="A470" s="11" t="str">
        <f t="shared" si="186"/>
        <v>Lothian</v>
      </c>
      <c r="B470" s="11" t="str">
        <f t="shared" si="187"/>
        <v xml:space="preserve">Respiratory Medicine </v>
      </c>
      <c r="C470" s="393" t="str">
        <f t="shared" si="185"/>
        <v>Respiratory Medicine</v>
      </c>
      <c r="D470" s="84" t="s">
        <v>79</v>
      </c>
      <c r="E470" s="21" t="s">
        <v>24</v>
      </c>
      <c r="F470" s="23"/>
      <c r="G470" s="24"/>
      <c r="H470" s="24"/>
      <c r="I470" s="25"/>
      <c r="J470" s="24"/>
      <c r="K470" s="24"/>
      <c r="L470" s="24"/>
      <c r="M470" s="24"/>
      <c r="N470" s="23"/>
      <c r="O470" s="24"/>
      <c r="P470" s="24"/>
      <c r="Q470" s="25"/>
      <c r="R470" s="205"/>
      <c r="S470" s="23"/>
      <c r="T470" s="24"/>
      <c r="U470" s="104"/>
    </row>
    <row r="471" spans="1:21" x14ac:dyDescent="0.2">
      <c r="A471" s="11" t="str">
        <f t="shared" si="186"/>
        <v>Lothian</v>
      </c>
      <c r="B471" s="11" t="str">
        <f t="shared" si="187"/>
        <v>Respiratory Medicine10</v>
      </c>
      <c r="C471" s="393" t="str">
        <f t="shared" si="185"/>
        <v>Respiratory Medicine</v>
      </c>
      <c r="D471" s="151">
        <v>10</v>
      </c>
      <c r="E471" s="152" t="s">
        <v>109</v>
      </c>
      <c r="F471" s="153">
        <f t="shared" ref="F471:Q471" si="190">F463-F466</f>
        <v>0</v>
      </c>
      <c r="G471" s="154">
        <f t="shared" si="190"/>
        <v>0</v>
      </c>
      <c r="H471" s="154">
        <f t="shared" si="190"/>
        <v>0</v>
      </c>
      <c r="I471" s="155">
        <f t="shared" si="190"/>
        <v>0</v>
      </c>
      <c r="J471" s="343">
        <f t="shared" si="190"/>
        <v>0</v>
      </c>
      <c r="K471" s="154">
        <f t="shared" si="190"/>
        <v>0</v>
      </c>
      <c r="L471" s="154">
        <f t="shared" si="190"/>
        <v>0</v>
      </c>
      <c r="M471" s="371">
        <f t="shared" si="190"/>
        <v>0</v>
      </c>
      <c r="N471" s="153">
        <f t="shared" si="190"/>
        <v>0</v>
      </c>
      <c r="O471" s="154">
        <f t="shared" si="190"/>
        <v>0</v>
      </c>
      <c r="P471" s="154">
        <f t="shared" si="190"/>
        <v>0</v>
      </c>
      <c r="Q471" s="155">
        <f t="shared" si="190"/>
        <v>0</v>
      </c>
      <c r="R471" s="203"/>
      <c r="S471" s="344">
        <f>S463-S466</f>
        <v>0</v>
      </c>
      <c r="T471" s="343">
        <f>T463-T466</f>
        <v>0</v>
      </c>
      <c r="U471" s="157">
        <f>U463-U466</f>
        <v>0</v>
      </c>
    </row>
    <row r="472" spans="1:21" x14ac:dyDescent="0.2">
      <c r="A472" s="11" t="str">
        <f t="shared" si="186"/>
        <v>Lothian</v>
      </c>
      <c r="B472" s="11" t="str">
        <f t="shared" si="187"/>
        <v>Respiratory Medicine11</v>
      </c>
      <c r="C472" s="393" t="str">
        <f t="shared" si="185"/>
        <v>Respiratory Medicine</v>
      </c>
      <c r="D472" s="151">
        <v>11</v>
      </c>
      <c r="E472" s="152" t="s">
        <v>110</v>
      </c>
      <c r="F472" s="159">
        <f t="shared" ref="F472:U472" si="191">F463-F468</f>
        <v>0</v>
      </c>
      <c r="G472" s="160">
        <f t="shared" si="191"/>
        <v>0</v>
      </c>
      <c r="H472" s="160">
        <f t="shared" si="191"/>
        <v>0</v>
      </c>
      <c r="I472" s="161">
        <f t="shared" si="191"/>
        <v>0</v>
      </c>
      <c r="J472" s="353">
        <f t="shared" si="191"/>
        <v>0</v>
      </c>
      <c r="K472" s="160">
        <f t="shared" si="191"/>
        <v>0</v>
      </c>
      <c r="L472" s="160">
        <f t="shared" si="191"/>
        <v>0</v>
      </c>
      <c r="M472" s="373">
        <f t="shared" si="191"/>
        <v>0</v>
      </c>
      <c r="N472" s="159">
        <f t="shared" si="191"/>
        <v>0</v>
      </c>
      <c r="O472" s="160">
        <f t="shared" si="191"/>
        <v>0</v>
      </c>
      <c r="P472" s="160">
        <f t="shared" si="191"/>
        <v>0</v>
      </c>
      <c r="Q472" s="161">
        <f t="shared" si="191"/>
        <v>0</v>
      </c>
      <c r="R472" s="203">
        <f t="shared" si="191"/>
        <v>0</v>
      </c>
      <c r="S472" s="153">
        <f t="shared" si="191"/>
        <v>0</v>
      </c>
      <c r="T472" s="160">
        <f t="shared" si="191"/>
        <v>0</v>
      </c>
      <c r="U472" s="162">
        <f t="shared" si="191"/>
        <v>0</v>
      </c>
    </row>
    <row r="473" spans="1:21" x14ac:dyDescent="0.2">
      <c r="A473" s="11" t="str">
        <f t="shared" si="186"/>
        <v>Lothian</v>
      </c>
      <c r="B473" s="11" t="str">
        <f t="shared" si="187"/>
        <v>Respiratory Medicine12</v>
      </c>
      <c r="C473" s="393" t="str">
        <f t="shared" si="185"/>
        <v>Respiratory Medicine</v>
      </c>
      <c r="D473" s="151">
        <v>12</v>
      </c>
      <c r="E473" s="158" t="s">
        <v>27</v>
      </c>
      <c r="F473" s="170">
        <f>F458+F472</f>
        <v>0</v>
      </c>
      <c r="G473" s="164">
        <f t="shared" ref="G473:Q473" si="192">F473+G472</f>
        <v>0</v>
      </c>
      <c r="H473" s="164">
        <f t="shared" si="192"/>
        <v>0</v>
      </c>
      <c r="I473" s="166">
        <f t="shared" si="192"/>
        <v>0</v>
      </c>
      <c r="J473" s="354">
        <f t="shared" si="192"/>
        <v>0</v>
      </c>
      <c r="K473" s="164">
        <f t="shared" si="192"/>
        <v>0</v>
      </c>
      <c r="L473" s="164">
        <f t="shared" si="192"/>
        <v>0</v>
      </c>
      <c r="M473" s="374">
        <f t="shared" si="192"/>
        <v>0</v>
      </c>
      <c r="N473" s="163">
        <f t="shared" si="192"/>
        <v>0</v>
      </c>
      <c r="O473" s="164">
        <f t="shared" si="192"/>
        <v>0</v>
      </c>
      <c r="P473" s="164">
        <f t="shared" si="192"/>
        <v>0</v>
      </c>
      <c r="Q473" s="166">
        <f t="shared" si="192"/>
        <v>0</v>
      </c>
      <c r="R473" s="203"/>
      <c r="S473" s="163">
        <f>I473</f>
        <v>0</v>
      </c>
      <c r="T473" s="164">
        <f>M473</f>
        <v>0</v>
      </c>
      <c r="U473" s="165">
        <f>Q473</f>
        <v>0</v>
      </c>
    </row>
    <row r="474" spans="1:21" x14ac:dyDescent="0.2">
      <c r="A474" s="11" t="str">
        <f t="shared" si="186"/>
        <v>Lothian</v>
      </c>
      <c r="B474" s="11" t="str">
        <f t="shared" si="187"/>
        <v>Respiratory Medicine13</v>
      </c>
      <c r="C474" s="393" t="str">
        <f t="shared" si="185"/>
        <v>Respiratory Medicine</v>
      </c>
      <c r="D474" s="151">
        <v>13</v>
      </c>
      <c r="E474" s="152" t="s">
        <v>25</v>
      </c>
      <c r="F474" s="163" t="e">
        <f t="shared" ref="F474:Q474" si="193">F473/(F468/13)</f>
        <v>#DIV/0!</v>
      </c>
      <c r="G474" s="164" t="e">
        <f t="shared" si="193"/>
        <v>#DIV/0!</v>
      </c>
      <c r="H474" s="164" t="e">
        <f t="shared" si="193"/>
        <v>#DIV/0!</v>
      </c>
      <c r="I474" s="166" t="e">
        <f t="shared" si="193"/>
        <v>#DIV/0!</v>
      </c>
      <c r="J474" s="354" t="e">
        <f t="shared" si="193"/>
        <v>#DIV/0!</v>
      </c>
      <c r="K474" s="164" t="e">
        <f t="shared" si="193"/>
        <v>#DIV/0!</v>
      </c>
      <c r="L474" s="164" t="e">
        <f t="shared" si="193"/>
        <v>#DIV/0!</v>
      </c>
      <c r="M474" s="374" t="e">
        <f t="shared" si="193"/>
        <v>#DIV/0!</v>
      </c>
      <c r="N474" s="163" t="e">
        <f t="shared" si="193"/>
        <v>#DIV/0!</v>
      </c>
      <c r="O474" s="164" t="e">
        <f t="shared" si="193"/>
        <v>#DIV/0!</v>
      </c>
      <c r="P474" s="164" t="e">
        <f t="shared" si="193"/>
        <v>#DIV/0!</v>
      </c>
      <c r="Q474" s="166" t="e">
        <f t="shared" si="193"/>
        <v>#DIV/0!</v>
      </c>
      <c r="R474" s="203"/>
      <c r="S474" s="163" t="e">
        <f>I474</f>
        <v>#DIV/0!</v>
      </c>
      <c r="T474" s="164" t="e">
        <f>M474</f>
        <v>#DIV/0!</v>
      </c>
      <c r="U474" s="165" t="e">
        <f>Q474</f>
        <v>#DIV/0!</v>
      </c>
    </row>
    <row r="475" spans="1:21" x14ac:dyDescent="0.2">
      <c r="A475" s="11" t="str">
        <f t="shared" si="186"/>
        <v>Lothian</v>
      </c>
      <c r="B475" s="11" t="str">
        <f t="shared" si="187"/>
        <v>Respiratory Medicine14</v>
      </c>
      <c r="C475" s="393" t="str">
        <f t="shared" si="185"/>
        <v>Respiratory Medicine</v>
      </c>
      <c r="D475" s="86">
        <v>14</v>
      </c>
      <c r="E475" s="45" t="s">
        <v>30</v>
      </c>
      <c r="F475" s="48"/>
      <c r="G475" s="46"/>
      <c r="H475" s="46"/>
      <c r="I475" s="47"/>
      <c r="J475" s="358"/>
      <c r="K475" s="46"/>
      <c r="L475" s="46"/>
      <c r="M475" s="378"/>
      <c r="N475" s="48"/>
      <c r="O475" s="46"/>
      <c r="P475" s="46"/>
      <c r="Q475" s="47"/>
      <c r="R475" s="205"/>
      <c r="S475" s="163">
        <f>I475</f>
        <v>0</v>
      </c>
      <c r="T475" s="164">
        <f>M475</f>
        <v>0</v>
      </c>
      <c r="U475" s="165">
        <f>Q475</f>
        <v>0</v>
      </c>
    </row>
    <row r="476" spans="1:21" x14ac:dyDescent="0.2">
      <c r="A476" s="11" t="str">
        <f t="shared" si="186"/>
        <v>Lothian</v>
      </c>
      <c r="B476" s="11" t="str">
        <f t="shared" si="187"/>
        <v>Respiratory Medicine15</v>
      </c>
      <c r="C476" s="393" t="str">
        <f t="shared" si="185"/>
        <v>Respiratory Medicine</v>
      </c>
      <c r="D476" s="151">
        <v>15</v>
      </c>
      <c r="E476" s="152" t="s">
        <v>187</v>
      </c>
      <c r="F476" s="364">
        <v>98.204577807172285</v>
      </c>
      <c r="G476" s="337">
        <v>87.444528567002635</v>
      </c>
      <c r="H476" s="338">
        <v>81.558839144223612</v>
      </c>
      <c r="I476" s="365">
        <v>75.673149721444588</v>
      </c>
      <c r="J476" s="339">
        <v>69.787460298665565</v>
      </c>
      <c r="K476" s="340">
        <v>63.901770875886534</v>
      </c>
      <c r="L476" s="337">
        <v>41.704313624262788</v>
      </c>
      <c r="M476" s="339">
        <v>19.506856372639042</v>
      </c>
      <c r="N476" s="396" t="s">
        <v>15</v>
      </c>
      <c r="O476" s="397" t="s">
        <v>15</v>
      </c>
      <c r="P476" s="398" t="s">
        <v>15</v>
      </c>
      <c r="Q476" s="399" t="s">
        <v>15</v>
      </c>
      <c r="R476" s="205"/>
      <c r="S476" s="163">
        <f>I476</f>
        <v>75.673149721444588</v>
      </c>
      <c r="T476" s="164">
        <f>M476</f>
        <v>19.506856372639042</v>
      </c>
      <c r="U476" s="165" t="str">
        <f>Q476</f>
        <v>-</v>
      </c>
    </row>
    <row r="477" spans="1:21" x14ac:dyDescent="0.2">
      <c r="A477" s="11" t="str">
        <f t="shared" si="186"/>
        <v>Lothian</v>
      </c>
      <c r="B477" s="11" t="str">
        <f t="shared" si="187"/>
        <v>Respiratory Medicine16</v>
      </c>
      <c r="C477" s="393" t="str">
        <f t="shared" si="185"/>
        <v>Respiratory Medicine</v>
      </c>
      <c r="D477" s="85">
        <v>16</v>
      </c>
      <c r="E477" s="14" t="s">
        <v>31</v>
      </c>
      <c r="F477" s="367"/>
      <c r="G477" s="341"/>
      <c r="H477" s="341"/>
      <c r="I477" s="368"/>
      <c r="J477" s="359"/>
      <c r="K477" s="341"/>
      <c r="L477" s="341"/>
      <c r="M477" s="379"/>
      <c r="N477" s="367"/>
      <c r="O477" s="341"/>
      <c r="P477" s="341"/>
      <c r="Q477" s="368"/>
      <c r="R477" s="205"/>
      <c r="S477" s="159"/>
      <c r="T477" s="160"/>
      <c r="U477" s="162"/>
    </row>
    <row r="478" spans="1:21" x14ac:dyDescent="0.2">
      <c r="A478" s="11" t="str">
        <f t="shared" si="186"/>
        <v>Lothian</v>
      </c>
      <c r="B478" s="11" t="str">
        <f t="shared" si="187"/>
        <v xml:space="preserve">Respiratory Medicine </v>
      </c>
      <c r="C478" s="393" t="str">
        <f t="shared" si="185"/>
        <v>Respiratory Medicine</v>
      </c>
      <c r="D478" s="84" t="s">
        <v>79</v>
      </c>
      <c r="E478" s="21" t="s">
        <v>54</v>
      </c>
      <c r="F478" s="23"/>
      <c r="G478" s="24"/>
      <c r="H478" s="24"/>
      <c r="I478" s="25"/>
      <c r="J478" s="24"/>
      <c r="K478" s="24"/>
      <c r="L478" s="24"/>
      <c r="M478" s="24"/>
      <c r="N478" s="23"/>
      <c r="O478" s="24"/>
      <c r="P478" s="24"/>
      <c r="Q478" s="25"/>
      <c r="R478" s="200"/>
      <c r="S478" s="23"/>
      <c r="T478" s="24"/>
      <c r="U478" s="104"/>
    </row>
    <row r="479" spans="1:21" x14ac:dyDescent="0.2">
      <c r="A479" s="11" t="str">
        <f t="shared" si="186"/>
        <v>Lothian</v>
      </c>
      <c r="B479" s="11" t="str">
        <f t="shared" si="187"/>
        <v>Respiratory Medicine17</v>
      </c>
      <c r="C479" s="393" t="str">
        <f t="shared" si="185"/>
        <v>Respiratory Medicine</v>
      </c>
      <c r="D479" s="336">
        <v>17</v>
      </c>
      <c r="E479" s="44" t="s">
        <v>26</v>
      </c>
      <c r="F479" s="49">
        <v>0</v>
      </c>
      <c r="G479" s="50">
        <v>0</v>
      </c>
      <c r="H479" s="50">
        <v>0</v>
      </c>
      <c r="I479" s="51">
        <v>0</v>
      </c>
      <c r="J479" s="360">
        <v>0</v>
      </c>
      <c r="K479" s="50">
        <v>0</v>
      </c>
      <c r="L479" s="50">
        <v>0</v>
      </c>
      <c r="M479" s="380">
        <v>0</v>
      </c>
      <c r="N479" s="49">
        <v>0</v>
      </c>
      <c r="O479" s="50">
        <v>0</v>
      </c>
      <c r="P479" s="50">
        <v>0</v>
      </c>
      <c r="Q479" s="51">
        <v>0</v>
      </c>
      <c r="R479" s="200"/>
      <c r="S479" s="27"/>
      <c r="T479" s="28"/>
      <c r="U479" s="113"/>
    </row>
    <row r="480" spans="1:21" ht="13.5" thickBot="1" x14ac:dyDescent="0.25">
      <c r="A480" s="11" t="str">
        <f t="shared" si="186"/>
        <v>Lothian</v>
      </c>
      <c r="B480" s="11" t="str">
        <f t="shared" si="187"/>
        <v>Respiratory Medicine18</v>
      </c>
      <c r="C480" s="393" t="str">
        <f t="shared" si="185"/>
        <v>Respiratory Medicine</v>
      </c>
      <c r="D480" s="167">
        <v>18</v>
      </c>
      <c r="E480" s="168" t="s">
        <v>34</v>
      </c>
      <c r="F480" s="163">
        <f t="shared" ref="F480:Q480" si="194">F479*F468</f>
        <v>0</v>
      </c>
      <c r="G480" s="164">
        <f t="shared" si="194"/>
        <v>0</v>
      </c>
      <c r="H480" s="164">
        <f t="shared" si="194"/>
        <v>0</v>
      </c>
      <c r="I480" s="166">
        <f t="shared" si="194"/>
        <v>0</v>
      </c>
      <c r="J480" s="354">
        <f t="shared" si="194"/>
        <v>0</v>
      </c>
      <c r="K480" s="164">
        <f t="shared" si="194"/>
        <v>0</v>
      </c>
      <c r="L480" s="164">
        <f t="shared" si="194"/>
        <v>0</v>
      </c>
      <c r="M480" s="374">
        <f t="shared" si="194"/>
        <v>0</v>
      </c>
      <c r="N480" s="163">
        <f t="shared" si="194"/>
        <v>0</v>
      </c>
      <c r="O480" s="164">
        <f t="shared" si="194"/>
        <v>0</v>
      </c>
      <c r="P480" s="164">
        <f t="shared" si="194"/>
        <v>0</v>
      </c>
      <c r="Q480" s="166">
        <f t="shared" si="194"/>
        <v>0</v>
      </c>
      <c r="R480" s="202"/>
      <c r="S480" s="163">
        <f>SUM(F480:I480)</f>
        <v>0</v>
      </c>
      <c r="T480" s="164">
        <f>SUM(J480:M480)</f>
        <v>0</v>
      </c>
      <c r="U480" s="165">
        <f>SUM(N480:Q480)</f>
        <v>0</v>
      </c>
    </row>
    <row r="481" spans="1:21" ht="18.75" thickBot="1" x14ac:dyDescent="0.3">
      <c r="A481" s="11" t="str">
        <f t="shared" si="186"/>
        <v>Lothian</v>
      </c>
      <c r="B481" s="11" t="str">
        <f t="shared" si="187"/>
        <v>Restorative DentistryRestorative Dentistry</v>
      </c>
      <c r="C481" s="392" t="str">
        <f>D481</f>
        <v>Restorative Dentistry</v>
      </c>
      <c r="D481" s="68" t="s">
        <v>75</v>
      </c>
      <c r="E481" s="80"/>
      <c r="F481" s="366"/>
      <c r="G481" s="81"/>
      <c r="H481" s="81"/>
      <c r="I481" s="363"/>
      <c r="J481" s="81"/>
      <c r="K481" s="81"/>
      <c r="L481" s="81"/>
      <c r="M481" s="81"/>
      <c r="N481" s="382"/>
      <c r="O481" s="69"/>
      <c r="P481" s="69"/>
      <c r="Q481" s="383"/>
      <c r="R481" s="69"/>
      <c r="S481" s="382"/>
      <c r="T481" s="69"/>
      <c r="U481" s="82"/>
    </row>
    <row r="482" spans="1:21" x14ac:dyDescent="0.2">
      <c r="A482" s="11" t="str">
        <f t="shared" si="186"/>
        <v>Lothian</v>
      </c>
      <c r="B482" s="11" t="str">
        <f t="shared" si="187"/>
        <v>Restorative Dentistry1</v>
      </c>
      <c r="C482" s="393" t="str">
        <f t="shared" ref="C482:C506" si="195">C481</f>
        <v>Restorative Dentistry</v>
      </c>
      <c r="D482" s="84">
        <v>1</v>
      </c>
      <c r="E482" s="21" t="s">
        <v>52</v>
      </c>
      <c r="F482" s="516"/>
      <c r="G482" s="20"/>
      <c r="H482" s="20"/>
      <c r="I482" s="117"/>
      <c r="J482" s="13"/>
      <c r="K482" s="13"/>
      <c r="L482" s="13"/>
      <c r="M482" s="13"/>
      <c r="N482" s="125"/>
      <c r="O482" s="13"/>
      <c r="P482" s="13"/>
      <c r="Q482" s="126"/>
      <c r="R482" s="200"/>
      <c r="S482" s="116"/>
      <c r="T482" s="20"/>
      <c r="U482" s="118"/>
    </row>
    <row r="483" spans="1:21" x14ac:dyDescent="0.2">
      <c r="A483" s="11" t="str">
        <f t="shared" si="186"/>
        <v>Lothian</v>
      </c>
      <c r="B483" s="11" t="str">
        <f t="shared" si="187"/>
        <v>Restorative Dentistry2</v>
      </c>
      <c r="C483" s="393" t="str">
        <f t="shared" si="195"/>
        <v>Restorative Dentistry</v>
      </c>
      <c r="D483" s="84">
        <v>2</v>
      </c>
      <c r="E483" s="21" t="s">
        <v>93</v>
      </c>
      <c r="F483" s="197"/>
      <c r="G483" s="20"/>
      <c r="H483" s="20"/>
      <c r="I483" s="117"/>
      <c r="J483" s="20"/>
      <c r="K483" s="20"/>
      <c r="L483" s="20"/>
      <c r="M483" s="20"/>
      <c r="N483" s="116"/>
      <c r="O483" s="20"/>
      <c r="P483" s="20"/>
      <c r="Q483" s="117"/>
      <c r="R483" s="200"/>
      <c r="S483" s="116"/>
      <c r="T483" s="20"/>
      <c r="U483" s="118"/>
    </row>
    <row r="484" spans="1:21" x14ac:dyDescent="0.2">
      <c r="A484" s="11" t="str">
        <f t="shared" si="186"/>
        <v>Lothian</v>
      </c>
      <c r="B484" s="11" t="str">
        <f t="shared" si="187"/>
        <v>Restorative Dentistry3</v>
      </c>
      <c r="C484" s="393" t="str">
        <f t="shared" si="195"/>
        <v>Restorative Dentistry</v>
      </c>
      <c r="D484" s="84">
        <v>3</v>
      </c>
      <c r="E484" s="21" t="s">
        <v>94</v>
      </c>
      <c r="F484" s="197"/>
      <c r="G484" s="20"/>
      <c r="H484" s="20"/>
      <c r="I484" s="117"/>
      <c r="J484" s="20"/>
      <c r="K484" s="20"/>
      <c r="L484" s="20"/>
      <c r="M484" s="20"/>
      <c r="N484" s="116"/>
      <c r="O484" s="20"/>
      <c r="P484" s="20"/>
      <c r="Q484" s="117"/>
      <c r="R484" s="200"/>
      <c r="S484" s="116"/>
      <c r="T484" s="20"/>
      <c r="U484" s="118"/>
    </row>
    <row r="485" spans="1:21" x14ac:dyDescent="0.2">
      <c r="A485" s="11" t="str">
        <f t="shared" si="186"/>
        <v>Lothian</v>
      </c>
      <c r="B485" s="11" t="str">
        <f t="shared" si="187"/>
        <v xml:space="preserve">Restorative Dentistry </v>
      </c>
      <c r="C485" s="393" t="str">
        <f t="shared" si="195"/>
        <v>Restorative Dentistry</v>
      </c>
      <c r="D485" s="88" t="s">
        <v>79</v>
      </c>
      <c r="E485" s="34"/>
      <c r="F485" s="116"/>
      <c r="G485" s="20"/>
      <c r="H485" s="20"/>
      <c r="I485" s="117"/>
      <c r="J485" s="52"/>
      <c r="K485" s="52"/>
      <c r="L485" s="52"/>
      <c r="M485" s="52"/>
      <c r="N485" s="127"/>
      <c r="O485" s="52"/>
      <c r="P485" s="52"/>
      <c r="Q485" s="128"/>
      <c r="R485" s="200"/>
      <c r="S485" s="116"/>
      <c r="T485" s="20"/>
      <c r="U485" s="118"/>
    </row>
    <row r="486" spans="1:21" x14ac:dyDescent="0.2">
      <c r="A486" s="11" t="str">
        <f t="shared" si="186"/>
        <v>Lothian</v>
      </c>
      <c r="B486" s="11" t="str">
        <f t="shared" si="187"/>
        <v xml:space="preserve">Restorative Dentistry </v>
      </c>
      <c r="C486" s="393" t="str">
        <f t="shared" si="195"/>
        <v>Restorative Dentistry</v>
      </c>
      <c r="D486" s="84" t="s">
        <v>79</v>
      </c>
      <c r="E486" s="21" t="s">
        <v>33</v>
      </c>
      <c r="F486" s="23"/>
      <c r="G486" s="24"/>
      <c r="H486" s="24"/>
      <c r="I486" s="25"/>
      <c r="J486" s="24"/>
      <c r="K486" s="24"/>
      <c r="L486" s="24"/>
      <c r="M486" s="24"/>
      <c r="N486" s="23"/>
      <c r="O486" s="24"/>
      <c r="P486" s="24"/>
      <c r="Q486" s="25"/>
      <c r="R486" s="200"/>
      <c r="S486" s="23"/>
      <c r="T486" s="24"/>
      <c r="U486" s="104"/>
    </row>
    <row r="487" spans="1:21" x14ac:dyDescent="0.2">
      <c r="A487" s="11" t="str">
        <f t="shared" si="186"/>
        <v>Lothian</v>
      </c>
      <c r="B487" s="11" t="str">
        <f t="shared" si="187"/>
        <v>Restorative Dentistry4</v>
      </c>
      <c r="C487" s="393" t="str">
        <f t="shared" si="195"/>
        <v>Restorative Dentistry</v>
      </c>
      <c r="D487" s="86">
        <v>4</v>
      </c>
      <c r="E487" s="26" t="s">
        <v>14</v>
      </c>
      <c r="F487" s="27"/>
      <c r="G487" s="28"/>
      <c r="H487" s="28"/>
      <c r="I487" s="29"/>
      <c r="J487" s="356"/>
      <c r="K487" s="28"/>
      <c r="L487" s="28"/>
      <c r="M487" s="376"/>
      <c r="N487" s="27"/>
      <c r="O487" s="28"/>
      <c r="P487" s="28"/>
      <c r="Q487" s="29"/>
      <c r="R487" s="200"/>
      <c r="S487" s="179">
        <f>SUM(F487:I487)</f>
        <v>0</v>
      </c>
      <c r="T487" s="180">
        <f>SUM(J487:M487)</f>
        <v>0</v>
      </c>
      <c r="U487" s="181">
        <f>SUM(N487:Q487)</f>
        <v>0</v>
      </c>
    </row>
    <row r="488" spans="1:21" x14ac:dyDescent="0.2">
      <c r="A488" s="11" t="str">
        <f t="shared" si="186"/>
        <v>Lothian</v>
      </c>
      <c r="B488" s="11" t="str">
        <f t="shared" si="187"/>
        <v>Restorative Dentistry5</v>
      </c>
      <c r="C488" s="393" t="str">
        <f t="shared" si="195"/>
        <v>Restorative Dentistry</v>
      </c>
      <c r="D488" s="87">
        <v>5</v>
      </c>
      <c r="E488" s="30" t="s">
        <v>13</v>
      </c>
      <c r="F488" s="31"/>
      <c r="G488" s="32"/>
      <c r="H488" s="32"/>
      <c r="I488" s="33"/>
      <c r="J488" s="357"/>
      <c r="K488" s="32"/>
      <c r="L488" s="32"/>
      <c r="M488" s="377"/>
      <c r="N488" s="31"/>
      <c r="O488" s="32"/>
      <c r="P488" s="32"/>
      <c r="Q488" s="33"/>
      <c r="R488" s="200"/>
      <c r="S488" s="163">
        <f>SUM(F488:I488)</f>
        <v>0</v>
      </c>
      <c r="T488" s="164">
        <f>SUM(J488:M488)</f>
        <v>0</v>
      </c>
      <c r="U488" s="165">
        <f>SUM(N488:Q488)</f>
        <v>0</v>
      </c>
    </row>
    <row r="489" spans="1:21" x14ac:dyDescent="0.2">
      <c r="A489" s="11" t="str">
        <f t="shared" si="186"/>
        <v>Lothian</v>
      </c>
      <c r="B489" s="11" t="str">
        <f t="shared" si="187"/>
        <v>Restorative Dentistry6</v>
      </c>
      <c r="C489" s="393" t="str">
        <f t="shared" si="195"/>
        <v>Restorative Dentistry</v>
      </c>
      <c r="D489" s="84">
        <v>6</v>
      </c>
      <c r="E489" s="21" t="s">
        <v>16</v>
      </c>
      <c r="F489" s="62">
        <f t="shared" ref="F489:Q489" si="196">F487-F488</f>
        <v>0</v>
      </c>
      <c r="G489" s="63">
        <f t="shared" si="196"/>
        <v>0</v>
      </c>
      <c r="H489" s="63">
        <f t="shared" si="196"/>
        <v>0</v>
      </c>
      <c r="I489" s="64">
        <f t="shared" si="196"/>
        <v>0</v>
      </c>
      <c r="J489" s="352">
        <f t="shared" si="196"/>
        <v>0</v>
      </c>
      <c r="K489" s="63">
        <f t="shared" si="196"/>
        <v>0</v>
      </c>
      <c r="L489" s="63">
        <f t="shared" si="196"/>
        <v>0</v>
      </c>
      <c r="M489" s="372">
        <f t="shared" si="196"/>
        <v>0</v>
      </c>
      <c r="N489" s="62">
        <f t="shared" si="196"/>
        <v>0</v>
      </c>
      <c r="O489" s="63">
        <f t="shared" si="196"/>
        <v>0</v>
      </c>
      <c r="P489" s="63">
        <f t="shared" si="196"/>
        <v>0</v>
      </c>
      <c r="Q489" s="64">
        <f t="shared" si="196"/>
        <v>0</v>
      </c>
      <c r="R489" s="202"/>
      <c r="S489" s="386">
        <f>S487-S488</f>
        <v>0</v>
      </c>
      <c r="T489" s="342">
        <f>T487-T488</f>
        <v>0</v>
      </c>
      <c r="U489" s="387">
        <f>U487-U488</f>
        <v>0</v>
      </c>
    </row>
    <row r="490" spans="1:21" x14ac:dyDescent="0.2">
      <c r="A490" s="11" t="str">
        <f t="shared" si="186"/>
        <v>Lothian</v>
      </c>
      <c r="B490" s="11" t="str">
        <f t="shared" si="187"/>
        <v xml:space="preserve">Restorative Dentistry </v>
      </c>
      <c r="C490" s="393" t="str">
        <f t="shared" si="195"/>
        <v>Restorative Dentistry</v>
      </c>
      <c r="D490" s="88" t="s">
        <v>79</v>
      </c>
      <c r="E490" s="34"/>
      <c r="F490" s="35"/>
      <c r="G490" s="36"/>
      <c r="H490" s="36"/>
      <c r="I490" s="37"/>
      <c r="J490" s="39"/>
      <c r="K490" s="39"/>
      <c r="L490" s="39"/>
      <c r="M490" s="39"/>
      <c r="N490" s="38"/>
      <c r="O490" s="39"/>
      <c r="P490" s="39"/>
      <c r="Q490" s="40"/>
      <c r="R490" s="200"/>
      <c r="S490" s="38"/>
      <c r="T490" s="39"/>
      <c r="U490" s="105"/>
    </row>
    <row r="491" spans="1:21" x14ac:dyDescent="0.2">
      <c r="A491" s="11" t="str">
        <f t="shared" si="186"/>
        <v>Lothian</v>
      </c>
      <c r="B491" s="11" t="str">
        <f t="shared" si="187"/>
        <v xml:space="preserve">Restorative Dentistry </v>
      </c>
      <c r="C491" s="393" t="str">
        <f t="shared" si="195"/>
        <v>Restorative Dentistry</v>
      </c>
      <c r="D491" s="84" t="s">
        <v>79</v>
      </c>
      <c r="E491" s="21" t="s">
        <v>29</v>
      </c>
      <c r="F491" s="23"/>
      <c r="G491" s="24"/>
      <c r="H491" s="24"/>
      <c r="I491" s="25"/>
      <c r="J491" s="24"/>
      <c r="K491" s="24"/>
      <c r="L491" s="24"/>
      <c r="M491" s="24"/>
      <c r="N491" s="23"/>
      <c r="O491" s="24"/>
      <c r="P491" s="24"/>
      <c r="Q491" s="25"/>
      <c r="R491" s="200"/>
      <c r="S491" s="23"/>
      <c r="T491" s="24"/>
      <c r="U491" s="104"/>
    </row>
    <row r="492" spans="1:21" x14ac:dyDescent="0.2">
      <c r="A492" s="11" t="str">
        <f t="shared" si="186"/>
        <v>Lothian</v>
      </c>
      <c r="B492" s="11" t="str">
        <f t="shared" si="187"/>
        <v>Restorative Dentistry7</v>
      </c>
      <c r="C492" s="393" t="str">
        <f t="shared" si="195"/>
        <v>Restorative Dentistry</v>
      </c>
      <c r="D492" s="86">
        <v>7</v>
      </c>
      <c r="E492" s="26" t="s">
        <v>46</v>
      </c>
      <c r="F492" s="27"/>
      <c r="G492" s="28"/>
      <c r="H492" s="28"/>
      <c r="I492" s="29"/>
      <c r="J492" s="356"/>
      <c r="K492" s="28"/>
      <c r="L492" s="28"/>
      <c r="M492" s="376"/>
      <c r="N492" s="27"/>
      <c r="O492" s="28"/>
      <c r="P492" s="28"/>
      <c r="Q492" s="29"/>
      <c r="R492" s="205"/>
      <c r="S492" s="153">
        <f>SUM(F492:I492)</f>
        <v>0</v>
      </c>
      <c r="T492" s="154">
        <f>SUM(J492:M492)</f>
        <v>0</v>
      </c>
      <c r="U492" s="157">
        <f>SUM(N492:Q492)</f>
        <v>0</v>
      </c>
    </row>
    <row r="493" spans="1:21" x14ac:dyDescent="0.2">
      <c r="A493" s="11" t="str">
        <f t="shared" si="186"/>
        <v>Lothian</v>
      </c>
      <c r="B493" s="11" t="str">
        <f t="shared" si="187"/>
        <v>Restorative Dentistry8</v>
      </c>
      <c r="C493" s="393" t="str">
        <f t="shared" si="195"/>
        <v>Restorative Dentistry</v>
      </c>
      <c r="D493" s="86">
        <v>8</v>
      </c>
      <c r="E493" s="30" t="s">
        <v>53</v>
      </c>
      <c r="F493" s="31"/>
      <c r="G493" s="32"/>
      <c r="H493" s="32"/>
      <c r="I493" s="33"/>
      <c r="J493" s="357"/>
      <c r="K493" s="32"/>
      <c r="L493" s="32"/>
      <c r="M493" s="377"/>
      <c r="N493" s="31"/>
      <c r="O493" s="32"/>
      <c r="P493" s="32"/>
      <c r="Q493" s="33"/>
      <c r="R493" s="205"/>
      <c r="S493" s="159">
        <f>SUM(F493:I493)</f>
        <v>0</v>
      </c>
      <c r="T493" s="160">
        <f>SUM(J493:M493)</f>
        <v>0</v>
      </c>
      <c r="U493" s="162">
        <f>SUM(N493:Q493)</f>
        <v>0</v>
      </c>
    </row>
    <row r="494" spans="1:21" x14ac:dyDescent="0.2">
      <c r="A494" s="11" t="str">
        <f t="shared" si="186"/>
        <v>Lothian</v>
      </c>
      <c r="B494" s="11" t="str">
        <f t="shared" si="187"/>
        <v>Restorative Dentistry9</v>
      </c>
      <c r="C494" s="393" t="str">
        <f t="shared" si="195"/>
        <v>Restorative Dentistry</v>
      </c>
      <c r="D494" s="84">
        <v>9</v>
      </c>
      <c r="E494" s="21" t="s">
        <v>32</v>
      </c>
      <c r="F494" s="62">
        <f t="shared" ref="F494:Q494" si="197">SUM(F492:F493)</f>
        <v>0</v>
      </c>
      <c r="G494" s="63">
        <f t="shared" si="197"/>
        <v>0</v>
      </c>
      <c r="H494" s="63">
        <f t="shared" si="197"/>
        <v>0</v>
      </c>
      <c r="I494" s="64">
        <f t="shared" si="197"/>
        <v>0</v>
      </c>
      <c r="J494" s="352">
        <f t="shared" si="197"/>
        <v>0</v>
      </c>
      <c r="K494" s="63">
        <f t="shared" si="197"/>
        <v>0</v>
      </c>
      <c r="L494" s="63">
        <f t="shared" si="197"/>
        <v>0</v>
      </c>
      <c r="M494" s="372">
        <f t="shared" si="197"/>
        <v>0</v>
      </c>
      <c r="N494" s="62">
        <f t="shared" si="197"/>
        <v>0</v>
      </c>
      <c r="O494" s="63">
        <f t="shared" si="197"/>
        <v>0</v>
      </c>
      <c r="P494" s="63">
        <f t="shared" si="197"/>
        <v>0</v>
      </c>
      <c r="Q494" s="64">
        <f t="shared" si="197"/>
        <v>0</v>
      </c>
      <c r="R494" s="202"/>
      <c r="S494" s="62">
        <f>SUM(F494:I494)</f>
        <v>0</v>
      </c>
      <c r="T494" s="63">
        <f>SUM(J494:M494)</f>
        <v>0</v>
      </c>
      <c r="U494" s="100">
        <f>SUM(N494:Q494)</f>
        <v>0</v>
      </c>
    </row>
    <row r="495" spans="1:21" x14ac:dyDescent="0.2">
      <c r="A495" s="11" t="str">
        <f t="shared" si="186"/>
        <v>Lothian</v>
      </c>
      <c r="B495" s="11" t="str">
        <f t="shared" si="187"/>
        <v xml:space="preserve">Restorative Dentistry </v>
      </c>
      <c r="C495" s="393" t="str">
        <f t="shared" si="195"/>
        <v>Restorative Dentistry</v>
      </c>
      <c r="D495" s="89" t="s">
        <v>79</v>
      </c>
      <c r="E495" s="43"/>
      <c r="F495" s="38"/>
      <c r="G495" s="39"/>
      <c r="H495" s="39"/>
      <c r="I495" s="40"/>
      <c r="J495" s="39"/>
      <c r="K495" s="39"/>
      <c r="L495" s="39"/>
      <c r="M495" s="39"/>
      <c r="N495" s="38"/>
      <c r="O495" s="39"/>
      <c r="P495" s="39"/>
      <c r="Q495" s="40"/>
      <c r="R495" s="205"/>
      <c r="S495" s="38"/>
      <c r="T495" s="39"/>
      <c r="U495" s="105"/>
    </row>
    <row r="496" spans="1:21" x14ac:dyDescent="0.2">
      <c r="A496" s="11" t="str">
        <f t="shared" si="186"/>
        <v>Lothian</v>
      </c>
      <c r="B496" s="11" t="str">
        <f t="shared" si="187"/>
        <v xml:space="preserve">Restorative Dentistry </v>
      </c>
      <c r="C496" s="393" t="str">
        <f t="shared" si="195"/>
        <v>Restorative Dentistry</v>
      </c>
      <c r="D496" s="84" t="s">
        <v>79</v>
      </c>
      <c r="E496" s="21" t="s">
        <v>24</v>
      </c>
      <c r="F496" s="23"/>
      <c r="G496" s="24"/>
      <c r="H496" s="24"/>
      <c r="I496" s="25"/>
      <c r="J496" s="24"/>
      <c r="K496" s="24"/>
      <c r="L496" s="24"/>
      <c r="M496" s="24"/>
      <c r="N496" s="23"/>
      <c r="O496" s="24"/>
      <c r="P496" s="24"/>
      <c r="Q496" s="25"/>
      <c r="R496" s="205"/>
      <c r="S496" s="23"/>
      <c r="T496" s="24"/>
      <c r="U496" s="104"/>
    </row>
    <row r="497" spans="1:21" x14ac:dyDescent="0.2">
      <c r="A497" s="11" t="str">
        <f t="shared" si="186"/>
        <v>Lothian</v>
      </c>
      <c r="B497" s="11" t="str">
        <f t="shared" si="187"/>
        <v>Restorative Dentistry10</v>
      </c>
      <c r="C497" s="393" t="str">
        <f t="shared" si="195"/>
        <v>Restorative Dentistry</v>
      </c>
      <c r="D497" s="151">
        <v>10</v>
      </c>
      <c r="E497" s="152" t="s">
        <v>109</v>
      </c>
      <c r="F497" s="153">
        <f t="shared" ref="F497:Q497" si="198">F489-F492</f>
        <v>0</v>
      </c>
      <c r="G497" s="154">
        <f t="shared" si="198"/>
        <v>0</v>
      </c>
      <c r="H497" s="154">
        <f t="shared" si="198"/>
        <v>0</v>
      </c>
      <c r="I497" s="155">
        <f t="shared" si="198"/>
        <v>0</v>
      </c>
      <c r="J497" s="343">
        <f t="shared" si="198"/>
        <v>0</v>
      </c>
      <c r="K497" s="154">
        <f t="shared" si="198"/>
        <v>0</v>
      </c>
      <c r="L497" s="154">
        <f t="shared" si="198"/>
        <v>0</v>
      </c>
      <c r="M497" s="371">
        <f t="shared" si="198"/>
        <v>0</v>
      </c>
      <c r="N497" s="153">
        <f t="shared" si="198"/>
        <v>0</v>
      </c>
      <c r="O497" s="154">
        <f t="shared" si="198"/>
        <v>0</v>
      </c>
      <c r="P497" s="154">
        <f t="shared" si="198"/>
        <v>0</v>
      </c>
      <c r="Q497" s="155">
        <f t="shared" si="198"/>
        <v>0</v>
      </c>
      <c r="R497" s="203"/>
      <c r="S497" s="344">
        <f>S489-S492</f>
        <v>0</v>
      </c>
      <c r="T497" s="343">
        <f>T489-T492</f>
        <v>0</v>
      </c>
      <c r="U497" s="157">
        <f>U489-U492</f>
        <v>0</v>
      </c>
    </row>
    <row r="498" spans="1:21" x14ac:dyDescent="0.2">
      <c r="A498" s="11" t="str">
        <f t="shared" si="186"/>
        <v>Lothian</v>
      </c>
      <c r="B498" s="11" t="str">
        <f t="shared" si="187"/>
        <v>Restorative Dentistry11</v>
      </c>
      <c r="C498" s="393" t="str">
        <f t="shared" si="195"/>
        <v>Restorative Dentistry</v>
      </c>
      <c r="D498" s="151">
        <v>11</v>
      </c>
      <c r="E498" s="152" t="s">
        <v>110</v>
      </c>
      <c r="F498" s="159">
        <f t="shared" ref="F498:U498" si="199">F489-F494</f>
        <v>0</v>
      </c>
      <c r="G498" s="160">
        <f t="shared" si="199"/>
        <v>0</v>
      </c>
      <c r="H498" s="160">
        <f t="shared" si="199"/>
        <v>0</v>
      </c>
      <c r="I498" s="161">
        <f t="shared" si="199"/>
        <v>0</v>
      </c>
      <c r="J498" s="353">
        <f t="shared" si="199"/>
        <v>0</v>
      </c>
      <c r="K498" s="160">
        <f t="shared" si="199"/>
        <v>0</v>
      </c>
      <c r="L498" s="160">
        <f t="shared" si="199"/>
        <v>0</v>
      </c>
      <c r="M498" s="373">
        <f t="shared" si="199"/>
        <v>0</v>
      </c>
      <c r="N498" s="159">
        <f t="shared" si="199"/>
        <v>0</v>
      </c>
      <c r="O498" s="160">
        <f t="shared" si="199"/>
        <v>0</v>
      </c>
      <c r="P498" s="160">
        <f t="shared" si="199"/>
        <v>0</v>
      </c>
      <c r="Q498" s="161">
        <f t="shared" si="199"/>
        <v>0</v>
      </c>
      <c r="R498" s="203">
        <f t="shared" si="199"/>
        <v>0</v>
      </c>
      <c r="S498" s="153">
        <f t="shared" si="199"/>
        <v>0</v>
      </c>
      <c r="T498" s="160">
        <f t="shared" si="199"/>
        <v>0</v>
      </c>
      <c r="U498" s="162">
        <f t="shared" si="199"/>
        <v>0</v>
      </c>
    </row>
    <row r="499" spans="1:21" x14ac:dyDescent="0.2">
      <c r="A499" s="11" t="str">
        <f t="shared" si="186"/>
        <v>Lothian</v>
      </c>
      <c r="B499" s="11" t="str">
        <f t="shared" si="187"/>
        <v>Restorative Dentistry12</v>
      </c>
      <c r="C499" s="393" t="str">
        <f t="shared" si="195"/>
        <v>Restorative Dentistry</v>
      </c>
      <c r="D499" s="151">
        <v>12</v>
      </c>
      <c r="E499" s="158" t="s">
        <v>27</v>
      </c>
      <c r="F499" s="170">
        <f>F484+F498</f>
        <v>0</v>
      </c>
      <c r="G499" s="164">
        <f t="shared" ref="G499:Q499" si="200">F499+G498</f>
        <v>0</v>
      </c>
      <c r="H499" s="164">
        <f t="shared" si="200"/>
        <v>0</v>
      </c>
      <c r="I499" s="166">
        <f t="shared" si="200"/>
        <v>0</v>
      </c>
      <c r="J499" s="354">
        <f t="shared" si="200"/>
        <v>0</v>
      </c>
      <c r="K499" s="164">
        <f t="shared" si="200"/>
        <v>0</v>
      </c>
      <c r="L499" s="164">
        <f t="shared" si="200"/>
        <v>0</v>
      </c>
      <c r="M499" s="374">
        <f t="shared" si="200"/>
        <v>0</v>
      </c>
      <c r="N499" s="163">
        <f t="shared" si="200"/>
        <v>0</v>
      </c>
      <c r="O499" s="164">
        <f t="shared" si="200"/>
        <v>0</v>
      </c>
      <c r="P499" s="164">
        <f t="shared" si="200"/>
        <v>0</v>
      </c>
      <c r="Q499" s="166">
        <f t="shared" si="200"/>
        <v>0</v>
      </c>
      <c r="R499" s="203"/>
      <c r="S499" s="163">
        <f>I499</f>
        <v>0</v>
      </c>
      <c r="T499" s="164">
        <f>M499</f>
        <v>0</v>
      </c>
      <c r="U499" s="165">
        <f>Q499</f>
        <v>0</v>
      </c>
    </row>
    <row r="500" spans="1:21" x14ac:dyDescent="0.2">
      <c r="A500" s="11" t="str">
        <f t="shared" si="186"/>
        <v>Lothian</v>
      </c>
      <c r="B500" s="11" t="str">
        <f t="shared" si="187"/>
        <v>Restorative Dentistry13</v>
      </c>
      <c r="C500" s="393" t="str">
        <f t="shared" si="195"/>
        <v>Restorative Dentistry</v>
      </c>
      <c r="D500" s="151">
        <v>13</v>
      </c>
      <c r="E500" s="152" t="s">
        <v>25</v>
      </c>
      <c r="F500" s="163" t="e">
        <f t="shared" ref="F500:Q500" si="201">F499/(F494/13)</f>
        <v>#DIV/0!</v>
      </c>
      <c r="G500" s="164" t="e">
        <f t="shared" si="201"/>
        <v>#DIV/0!</v>
      </c>
      <c r="H500" s="164" t="e">
        <f t="shared" si="201"/>
        <v>#DIV/0!</v>
      </c>
      <c r="I500" s="166" t="e">
        <f t="shared" si="201"/>
        <v>#DIV/0!</v>
      </c>
      <c r="J500" s="354" t="e">
        <f t="shared" si="201"/>
        <v>#DIV/0!</v>
      </c>
      <c r="K500" s="164" t="e">
        <f t="shared" si="201"/>
        <v>#DIV/0!</v>
      </c>
      <c r="L500" s="164" t="e">
        <f t="shared" si="201"/>
        <v>#DIV/0!</v>
      </c>
      <c r="M500" s="374" t="e">
        <f t="shared" si="201"/>
        <v>#DIV/0!</v>
      </c>
      <c r="N500" s="163" t="e">
        <f t="shared" si="201"/>
        <v>#DIV/0!</v>
      </c>
      <c r="O500" s="164" t="e">
        <f t="shared" si="201"/>
        <v>#DIV/0!</v>
      </c>
      <c r="P500" s="164" t="e">
        <f t="shared" si="201"/>
        <v>#DIV/0!</v>
      </c>
      <c r="Q500" s="166" t="e">
        <f t="shared" si="201"/>
        <v>#DIV/0!</v>
      </c>
      <c r="R500" s="203"/>
      <c r="S500" s="163" t="e">
        <f>I500</f>
        <v>#DIV/0!</v>
      </c>
      <c r="T500" s="164" t="e">
        <f>M500</f>
        <v>#DIV/0!</v>
      </c>
      <c r="U500" s="165" t="e">
        <f>Q500</f>
        <v>#DIV/0!</v>
      </c>
    </row>
    <row r="501" spans="1:21" x14ac:dyDescent="0.2">
      <c r="A501" s="11" t="str">
        <f t="shared" si="186"/>
        <v>Lothian</v>
      </c>
      <c r="B501" s="11" t="str">
        <f t="shared" si="187"/>
        <v>Restorative Dentistry14</v>
      </c>
      <c r="C501" s="393" t="str">
        <f t="shared" si="195"/>
        <v>Restorative Dentistry</v>
      </c>
      <c r="D501" s="86">
        <v>14</v>
      </c>
      <c r="E501" s="45" t="s">
        <v>30</v>
      </c>
      <c r="F501" s="48"/>
      <c r="G501" s="46"/>
      <c r="H501" s="46"/>
      <c r="I501" s="47"/>
      <c r="J501" s="358"/>
      <c r="K501" s="46"/>
      <c r="L501" s="46"/>
      <c r="M501" s="378"/>
      <c r="N501" s="48"/>
      <c r="O501" s="46"/>
      <c r="P501" s="46"/>
      <c r="Q501" s="47"/>
      <c r="R501" s="205"/>
      <c r="S501" s="163">
        <f>I501</f>
        <v>0</v>
      </c>
      <c r="T501" s="164">
        <f>M501</f>
        <v>0</v>
      </c>
      <c r="U501" s="165">
        <f>Q501</f>
        <v>0</v>
      </c>
    </row>
    <row r="502" spans="1:21" x14ac:dyDescent="0.2">
      <c r="A502" s="11" t="str">
        <f t="shared" si="186"/>
        <v>Lothian</v>
      </c>
      <c r="B502" s="11" t="str">
        <f t="shared" si="187"/>
        <v>Restorative Dentistry15</v>
      </c>
      <c r="C502" s="393" t="str">
        <f t="shared" si="195"/>
        <v>Restorative Dentistry</v>
      </c>
      <c r="D502" s="151">
        <v>15</v>
      </c>
      <c r="E502" s="152" t="s">
        <v>187</v>
      </c>
      <c r="F502" s="364">
        <v>7.6127579695482428</v>
      </c>
      <c r="G502" s="337">
        <v>6.778645625349041</v>
      </c>
      <c r="H502" s="338">
        <v>6.3223906313351632</v>
      </c>
      <c r="I502" s="365">
        <v>5.8661356373212854</v>
      </c>
      <c r="J502" s="339">
        <v>5.4098806433074076</v>
      </c>
      <c r="K502" s="340">
        <v>4.9536256492935289</v>
      </c>
      <c r="L502" s="337">
        <v>3.2328925290126191</v>
      </c>
      <c r="M502" s="339">
        <v>1.5121594087317085</v>
      </c>
      <c r="N502" s="396" t="s">
        <v>15</v>
      </c>
      <c r="O502" s="397" t="s">
        <v>15</v>
      </c>
      <c r="P502" s="398" t="s">
        <v>15</v>
      </c>
      <c r="Q502" s="399" t="s">
        <v>15</v>
      </c>
      <c r="R502" s="205"/>
      <c r="S502" s="163">
        <f>I502</f>
        <v>5.8661356373212854</v>
      </c>
      <c r="T502" s="164">
        <f>M502</f>
        <v>1.5121594087317085</v>
      </c>
      <c r="U502" s="165" t="str">
        <f>Q502</f>
        <v>-</v>
      </c>
    </row>
    <row r="503" spans="1:21" x14ac:dyDescent="0.2">
      <c r="A503" s="11" t="str">
        <f t="shared" si="186"/>
        <v>Lothian</v>
      </c>
      <c r="B503" s="11" t="str">
        <f t="shared" si="187"/>
        <v>Restorative Dentistry16</v>
      </c>
      <c r="C503" s="393" t="str">
        <f t="shared" si="195"/>
        <v>Restorative Dentistry</v>
      </c>
      <c r="D503" s="85">
        <v>16</v>
      </c>
      <c r="E503" s="14" t="s">
        <v>31</v>
      </c>
      <c r="F503" s="367"/>
      <c r="G503" s="341"/>
      <c r="H503" s="341"/>
      <c r="I503" s="368"/>
      <c r="J503" s="359"/>
      <c r="K503" s="341"/>
      <c r="L503" s="341"/>
      <c r="M503" s="379"/>
      <c r="N503" s="367"/>
      <c r="O503" s="341"/>
      <c r="P503" s="341"/>
      <c r="Q503" s="368"/>
      <c r="R503" s="205"/>
      <c r="S503" s="159"/>
      <c r="T503" s="160"/>
      <c r="U503" s="162"/>
    </row>
    <row r="504" spans="1:21" x14ac:dyDescent="0.2">
      <c r="A504" s="11" t="str">
        <f t="shared" si="186"/>
        <v>Lothian</v>
      </c>
      <c r="B504" s="11" t="str">
        <f t="shared" si="187"/>
        <v xml:space="preserve">Restorative Dentistry </v>
      </c>
      <c r="C504" s="393" t="str">
        <f t="shared" si="195"/>
        <v>Restorative Dentistry</v>
      </c>
      <c r="D504" s="84" t="s">
        <v>79</v>
      </c>
      <c r="E504" s="21" t="s">
        <v>54</v>
      </c>
      <c r="F504" s="23"/>
      <c r="G504" s="24"/>
      <c r="H504" s="24"/>
      <c r="I504" s="25"/>
      <c r="J504" s="24"/>
      <c r="K504" s="24"/>
      <c r="L504" s="24"/>
      <c r="M504" s="24"/>
      <c r="N504" s="23"/>
      <c r="O504" s="24"/>
      <c r="P504" s="24"/>
      <c r="Q504" s="25"/>
      <c r="R504" s="200"/>
      <c r="S504" s="23"/>
      <c r="T504" s="24"/>
      <c r="U504" s="104"/>
    </row>
    <row r="505" spans="1:21" x14ac:dyDescent="0.2">
      <c r="A505" s="11" t="str">
        <f t="shared" si="186"/>
        <v>Lothian</v>
      </c>
      <c r="B505" s="11" t="str">
        <f t="shared" si="187"/>
        <v>Restorative Dentistry17</v>
      </c>
      <c r="C505" s="393" t="str">
        <f t="shared" si="195"/>
        <v>Restorative Dentistry</v>
      </c>
      <c r="D505" s="336">
        <v>17</v>
      </c>
      <c r="E505" s="44" t="s">
        <v>26</v>
      </c>
      <c r="F505" s="49">
        <v>0</v>
      </c>
      <c r="G505" s="50">
        <v>0</v>
      </c>
      <c r="H505" s="50">
        <v>0</v>
      </c>
      <c r="I505" s="51">
        <v>0</v>
      </c>
      <c r="J505" s="360">
        <v>0</v>
      </c>
      <c r="K505" s="50">
        <v>0</v>
      </c>
      <c r="L505" s="50">
        <v>0</v>
      </c>
      <c r="M505" s="380">
        <v>0</v>
      </c>
      <c r="N505" s="49">
        <v>0</v>
      </c>
      <c r="O505" s="50">
        <v>0</v>
      </c>
      <c r="P505" s="50">
        <v>0</v>
      </c>
      <c r="Q505" s="51">
        <v>0</v>
      </c>
      <c r="R505" s="200"/>
      <c r="S505" s="27"/>
      <c r="T505" s="28"/>
      <c r="U505" s="113"/>
    </row>
    <row r="506" spans="1:21" ht="13.5" thickBot="1" x14ac:dyDescent="0.25">
      <c r="A506" s="11" t="str">
        <f t="shared" si="186"/>
        <v>Lothian</v>
      </c>
      <c r="B506" s="11" t="str">
        <f t="shared" si="187"/>
        <v>Restorative Dentistry18</v>
      </c>
      <c r="C506" s="393" t="str">
        <f t="shared" si="195"/>
        <v>Restorative Dentistry</v>
      </c>
      <c r="D506" s="167">
        <v>18</v>
      </c>
      <c r="E506" s="168" t="s">
        <v>34</v>
      </c>
      <c r="F506" s="163">
        <f t="shared" ref="F506:Q506" si="202">F505*F494</f>
        <v>0</v>
      </c>
      <c r="G506" s="164">
        <f t="shared" si="202"/>
        <v>0</v>
      </c>
      <c r="H506" s="164">
        <f t="shared" si="202"/>
        <v>0</v>
      </c>
      <c r="I506" s="166">
        <f t="shared" si="202"/>
        <v>0</v>
      </c>
      <c r="J506" s="354">
        <f t="shared" si="202"/>
        <v>0</v>
      </c>
      <c r="K506" s="164">
        <f t="shared" si="202"/>
        <v>0</v>
      </c>
      <c r="L506" s="164">
        <f t="shared" si="202"/>
        <v>0</v>
      </c>
      <c r="M506" s="374">
        <f t="shared" si="202"/>
        <v>0</v>
      </c>
      <c r="N506" s="163">
        <f t="shared" si="202"/>
        <v>0</v>
      </c>
      <c r="O506" s="164">
        <f t="shared" si="202"/>
        <v>0</v>
      </c>
      <c r="P506" s="164">
        <f t="shared" si="202"/>
        <v>0</v>
      </c>
      <c r="Q506" s="166">
        <f t="shared" si="202"/>
        <v>0</v>
      </c>
      <c r="R506" s="202"/>
      <c r="S506" s="163">
        <f>SUM(F506:I506)</f>
        <v>0</v>
      </c>
      <c r="T506" s="164">
        <f>SUM(J506:M506)</f>
        <v>0</v>
      </c>
      <c r="U506" s="165">
        <f>SUM(N506:Q506)</f>
        <v>0</v>
      </c>
    </row>
    <row r="507" spans="1:21" ht="18.75" thickBot="1" x14ac:dyDescent="0.3">
      <c r="A507" s="11" t="str">
        <f t="shared" si="186"/>
        <v>Lothian</v>
      </c>
      <c r="B507" s="11" t="str">
        <f t="shared" si="187"/>
        <v>RheumatologyRheumatology</v>
      </c>
      <c r="C507" s="392" t="str">
        <f>D507</f>
        <v>Rheumatology</v>
      </c>
      <c r="D507" s="68" t="s">
        <v>76</v>
      </c>
      <c r="E507" s="80"/>
      <c r="F507" s="366"/>
      <c r="G507" s="81"/>
      <c r="H507" s="81"/>
      <c r="I507" s="363"/>
      <c r="J507" s="81"/>
      <c r="K507" s="81"/>
      <c r="L507" s="81"/>
      <c r="M507" s="81"/>
      <c r="N507" s="382"/>
      <c r="O507" s="69"/>
      <c r="P507" s="69"/>
      <c r="Q507" s="383"/>
      <c r="R507" s="69"/>
      <c r="S507" s="382"/>
      <c r="T507" s="69"/>
      <c r="U507" s="82"/>
    </row>
    <row r="508" spans="1:21" x14ac:dyDescent="0.2">
      <c r="A508" s="11" t="str">
        <f t="shared" si="186"/>
        <v>Lothian</v>
      </c>
      <c r="B508" s="11" t="str">
        <f t="shared" si="187"/>
        <v>Rheumatology1</v>
      </c>
      <c r="C508" s="393" t="str">
        <f t="shared" ref="C508:C532" si="203">C507</f>
        <v>Rheumatology</v>
      </c>
      <c r="D508" s="84">
        <v>1</v>
      </c>
      <c r="E508" s="21" t="s">
        <v>52</v>
      </c>
      <c r="F508" s="516"/>
      <c r="G508" s="20"/>
      <c r="H508" s="20"/>
      <c r="I508" s="117"/>
      <c r="J508" s="13"/>
      <c r="K508" s="13"/>
      <c r="L508" s="13"/>
      <c r="M508" s="13"/>
      <c r="N508" s="125"/>
      <c r="O508" s="13"/>
      <c r="P508" s="13"/>
      <c r="Q508" s="126"/>
      <c r="R508" s="200"/>
      <c r="S508" s="116"/>
      <c r="T508" s="20"/>
      <c r="U508" s="118"/>
    </row>
    <row r="509" spans="1:21" x14ac:dyDescent="0.2">
      <c r="A509" s="11" t="str">
        <f t="shared" si="186"/>
        <v>Lothian</v>
      </c>
      <c r="B509" s="11" t="str">
        <f t="shared" si="187"/>
        <v>Rheumatology2</v>
      </c>
      <c r="C509" s="393" t="str">
        <f t="shared" si="203"/>
        <v>Rheumatology</v>
      </c>
      <c r="D509" s="84">
        <v>2</v>
      </c>
      <c r="E509" s="21" t="s">
        <v>93</v>
      </c>
      <c r="F509" s="197"/>
      <c r="G509" s="20"/>
      <c r="H509" s="20"/>
      <c r="I509" s="117"/>
      <c r="J509" s="20"/>
      <c r="K509" s="20"/>
      <c r="L509" s="20"/>
      <c r="M509" s="20"/>
      <c r="N509" s="116"/>
      <c r="O509" s="20"/>
      <c r="P509" s="20"/>
      <c r="Q509" s="117"/>
      <c r="R509" s="200"/>
      <c r="S509" s="116"/>
      <c r="T509" s="20"/>
      <c r="U509" s="118"/>
    </row>
    <row r="510" spans="1:21" x14ac:dyDescent="0.2">
      <c r="A510" s="11" t="str">
        <f t="shared" si="186"/>
        <v>Lothian</v>
      </c>
      <c r="B510" s="11" t="str">
        <f t="shared" si="187"/>
        <v>Rheumatology3</v>
      </c>
      <c r="C510" s="393" t="str">
        <f t="shared" si="203"/>
        <v>Rheumatology</v>
      </c>
      <c r="D510" s="84">
        <v>3</v>
      </c>
      <c r="E510" s="21" t="s">
        <v>94</v>
      </c>
      <c r="F510" s="197"/>
      <c r="G510" s="20"/>
      <c r="H510" s="20"/>
      <c r="I510" s="117"/>
      <c r="J510" s="20"/>
      <c r="K510" s="20"/>
      <c r="L510" s="20"/>
      <c r="M510" s="20"/>
      <c r="N510" s="116"/>
      <c r="O510" s="20"/>
      <c r="P510" s="20"/>
      <c r="Q510" s="117"/>
      <c r="R510" s="200"/>
      <c r="S510" s="116"/>
      <c r="T510" s="20"/>
      <c r="U510" s="118"/>
    </row>
    <row r="511" spans="1:21" x14ac:dyDescent="0.2">
      <c r="A511" s="11" t="str">
        <f t="shared" si="186"/>
        <v>Lothian</v>
      </c>
      <c r="B511" s="11" t="str">
        <f t="shared" si="187"/>
        <v xml:space="preserve">Rheumatology </v>
      </c>
      <c r="C511" s="393" t="str">
        <f t="shared" si="203"/>
        <v>Rheumatology</v>
      </c>
      <c r="D511" s="88" t="s">
        <v>79</v>
      </c>
      <c r="E511" s="34"/>
      <c r="F511" s="116"/>
      <c r="G511" s="20"/>
      <c r="H511" s="20"/>
      <c r="I511" s="117"/>
      <c r="J511" s="52"/>
      <c r="K511" s="52"/>
      <c r="L511" s="52"/>
      <c r="M511" s="52"/>
      <c r="N511" s="127"/>
      <c r="O511" s="52"/>
      <c r="P511" s="52"/>
      <c r="Q511" s="128"/>
      <c r="R511" s="200"/>
      <c r="S511" s="116"/>
      <c r="T511" s="20"/>
      <c r="U511" s="118"/>
    </row>
    <row r="512" spans="1:21" x14ac:dyDescent="0.2">
      <c r="A512" s="11" t="str">
        <f t="shared" si="186"/>
        <v>Lothian</v>
      </c>
      <c r="B512" s="11" t="str">
        <f t="shared" si="187"/>
        <v xml:space="preserve">Rheumatology </v>
      </c>
      <c r="C512" s="393" t="str">
        <f t="shared" si="203"/>
        <v>Rheumatology</v>
      </c>
      <c r="D512" s="84" t="s">
        <v>79</v>
      </c>
      <c r="E512" s="21" t="s">
        <v>33</v>
      </c>
      <c r="F512" s="23"/>
      <c r="G512" s="24"/>
      <c r="H512" s="24"/>
      <c r="I512" s="25"/>
      <c r="J512" s="24"/>
      <c r="K512" s="24"/>
      <c r="L512" s="24"/>
      <c r="M512" s="24"/>
      <c r="N512" s="23"/>
      <c r="O512" s="24"/>
      <c r="P512" s="24"/>
      <c r="Q512" s="25"/>
      <c r="R512" s="200"/>
      <c r="S512" s="23"/>
      <c r="T512" s="24"/>
      <c r="U512" s="104"/>
    </row>
    <row r="513" spans="1:21" x14ac:dyDescent="0.2">
      <c r="A513" s="11" t="str">
        <f t="shared" si="186"/>
        <v>Lothian</v>
      </c>
      <c r="B513" s="11" t="str">
        <f t="shared" si="187"/>
        <v>Rheumatology4</v>
      </c>
      <c r="C513" s="393" t="str">
        <f t="shared" si="203"/>
        <v>Rheumatology</v>
      </c>
      <c r="D513" s="86">
        <v>4</v>
      </c>
      <c r="E513" s="26" t="s">
        <v>14</v>
      </c>
      <c r="F513" s="27"/>
      <c r="G513" s="28"/>
      <c r="H513" s="28"/>
      <c r="I513" s="29"/>
      <c r="J513" s="356"/>
      <c r="K513" s="28"/>
      <c r="L513" s="28"/>
      <c r="M513" s="376"/>
      <c r="N513" s="27"/>
      <c r="O513" s="28"/>
      <c r="P513" s="28"/>
      <c r="Q513" s="29"/>
      <c r="R513" s="200"/>
      <c r="S513" s="179">
        <f>SUM(F513:I513)</f>
        <v>0</v>
      </c>
      <c r="T513" s="180">
        <f>SUM(J513:M513)</f>
        <v>0</v>
      </c>
      <c r="U513" s="181">
        <f>SUM(N513:Q513)</f>
        <v>0</v>
      </c>
    </row>
    <row r="514" spans="1:21" x14ac:dyDescent="0.2">
      <c r="A514" s="11" t="str">
        <f t="shared" si="186"/>
        <v>Lothian</v>
      </c>
      <c r="B514" s="11" t="str">
        <f t="shared" si="187"/>
        <v>Rheumatology5</v>
      </c>
      <c r="C514" s="393" t="str">
        <f t="shared" si="203"/>
        <v>Rheumatology</v>
      </c>
      <c r="D514" s="87">
        <v>5</v>
      </c>
      <c r="E514" s="30" t="s">
        <v>13</v>
      </c>
      <c r="F514" s="31"/>
      <c r="G514" s="32"/>
      <c r="H514" s="32"/>
      <c r="I514" s="33"/>
      <c r="J514" s="357"/>
      <c r="K514" s="32"/>
      <c r="L514" s="32"/>
      <c r="M514" s="377"/>
      <c r="N514" s="31"/>
      <c r="O514" s="32"/>
      <c r="P514" s="32"/>
      <c r="Q514" s="33"/>
      <c r="R514" s="200"/>
      <c r="S514" s="163">
        <f>SUM(F514:I514)</f>
        <v>0</v>
      </c>
      <c r="T514" s="164">
        <f>SUM(J514:M514)</f>
        <v>0</v>
      </c>
      <c r="U514" s="165">
        <f>SUM(N514:Q514)</f>
        <v>0</v>
      </c>
    </row>
    <row r="515" spans="1:21" x14ac:dyDescent="0.2">
      <c r="A515" s="11" t="str">
        <f t="shared" si="186"/>
        <v>Lothian</v>
      </c>
      <c r="B515" s="11" t="str">
        <f t="shared" si="187"/>
        <v>Rheumatology6</v>
      </c>
      <c r="C515" s="393" t="str">
        <f t="shared" si="203"/>
        <v>Rheumatology</v>
      </c>
      <c r="D515" s="84">
        <v>6</v>
      </c>
      <c r="E515" s="21" t="s">
        <v>16</v>
      </c>
      <c r="F515" s="62">
        <f t="shared" ref="F515:Q515" si="204">F513-F514</f>
        <v>0</v>
      </c>
      <c r="G515" s="63">
        <f t="shared" si="204"/>
        <v>0</v>
      </c>
      <c r="H515" s="63">
        <f t="shared" si="204"/>
        <v>0</v>
      </c>
      <c r="I515" s="64">
        <f t="shared" si="204"/>
        <v>0</v>
      </c>
      <c r="J515" s="352">
        <f t="shared" si="204"/>
        <v>0</v>
      </c>
      <c r="K515" s="63">
        <f t="shared" si="204"/>
        <v>0</v>
      </c>
      <c r="L515" s="63">
        <f t="shared" si="204"/>
        <v>0</v>
      </c>
      <c r="M515" s="372">
        <f t="shared" si="204"/>
        <v>0</v>
      </c>
      <c r="N515" s="62">
        <f t="shared" si="204"/>
        <v>0</v>
      </c>
      <c r="O515" s="63">
        <f t="shared" si="204"/>
        <v>0</v>
      </c>
      <c r="P515" s="63">
        <f t="shared" si="204"/>
        <v>0</v>
      </c>
      <c r="Q515" s="64">
        <f t="shared" si="204"/>
        <v>0</v>
      </c>
      <c r="R515" s="202"/>
      <c r="S515" s="386">
        <f>S513-S514</f>
        <v>0</v>
      </c>
      <c r="T515" s="342">
        <f>T513-T514</f>
        <v>0</v>
      </c>
      <c r="U515" s="387">
        <f>U513-U514</f>
        <v>0</v>
      </c>
    </row>
    <row r="516" spans="1:21" x14ac:dyDescent="0.2">
      <c r="A516" s="11" t="str">
        <f t="shared" si="186"/>
        <v>Lothian</v>
      </c>
      <c r="B516" s="11" t="str">
        <f t="shared" si="187"/>
        <v xml:space="preserve">Rheumatology </v>
      </c>
      <c r="C516" s="393" t="str">
        <f t="shared" si="203"/>
        <v>Rheumatology</v>
      </c>
      <c r="D516" s="88" t="s">
        <v>79</v>
      </c>
      <c r="E516" s="34"/>
      <c r="F516" s="35"/>
      <c r="G516" s="36"/>
      <c r="H516" s="36"/>
      <c r="I516" s="37"/>
      <c r="J516" s="39"/>
      <c r="K516" s="39"/>
      <c r="L516" s="39"/>
      <c r="M516" s="39"/>
      <c r="N516" s="38"/>
      <c r="O516" s="39"/>
      <c r="P516" s="39"/>
      <c r="Q516" s="40"/>
      <c r="R516" s="200"/>
      <c r="S516" s="38"/>
      <c r="T516" s="39"/>
      <c r="U516" s="105"/>
    </row>
    <row r="517" spans="1:21" x14ac:dyDescent="0.2">
      <c r="A517" s="11" t="str">
        <f t="shared" si="186"/>
        <v>Lothian</v>
      </c>
      <c r="B517" s="11" t="str">
        <f t="shared" si="187"/>
        <v xml:space="preserve">Rheumatology </v>
      </c>
      <c r="C517" s="393" t="str">
        <f t="shared" si="203"/>
        <v>Rheumatology</v>
      </c>
      <c r="D517" s="84" t="s">
        <v>79</v>
      </c>
      <c r="E517" s="21" t="s">
        <v>29</v>
      </c>
      <c r="F517" s="23"/>
      <c r="G517" s="24"/>
      <c r="H517" s="24"/>
      <c r="I517" s="25"/>
      <c r="J517" s="24"/>
      <c r="K517" s="24"/>
      <c r="L517" s="24"/>
      <c r="M517" s="24"/>
      <c r="N517" s="23"/>
      <c r="O517" s="24"/>
      <c r="P517" s="24"/>
      <c r="Q517" s="25"/>
      <c r="R517" s="200"/>
      <c r="S517" s="23"/>
      <c r="T517" s="24"/>
      <c r="U517" s="104"/>
    </row>
    <row r="518" spans="1:21" x14ac:dyDescent="0.2">
      <c r="A518" s="11" t="str">
        <f t="shared" si="186"/>
        <v>Lothian</v>
      </c>
      <c r="B518" s="11" t="str">
        <f t="shared" si="187"/>
        <v>Rheumatology7</v>
      </c>
      <c r="C518" s="393" t="str">
        <f t="shared" si="203"/>
        <v>Rheumatology</v>
      </c>
      <c r="D518" s="86">
        <v>7</v>
      </c>
      <c r="E518" s="26" t="s">
        <v>46</v>
      </c>
      <c r="F518" s="27"/>
      <c r="G518" s="28"/>
      <c r="H518" s="28"/>
      <c r="I518" s="29"/>
      <c r="J518" s="356"/>
      <c r="K518" s="28"/>
      <c r="L518" s="28"/>
      <c r="M518" s="376"/>
      <c r="N518" s="27"/>
      <c r="O518" s="28"/>
      <c r="P518" s="28"/>
      <c r="Q518" s="29"/>
      <c r="R518" s="205"/>
      <c r="S518" s="153">
        <f>SUM(F518:I518)</f>
        <v>0</v>
      </c>
      <c r="T518" s="154">
        <f>SUM(J518:M518)</f>
        <v>0</v>
      </c>
      <c r="U518" s="157">
        <f>SUM(N518:Q518)</f>
        <v>0</v>
      </c>
    </row>
    <row r="519" spans="1:21" x14ac:dyDescent="0.2">
      <c r="A519" s="11" t="str">
        <f t="shared" si="186"/>
        <v>Lothian</v>
      </c>
      <c r="B519" s="11" t="str">
        <f t="shared" si="187"/>
        <v>Rheumatology8</v>
      </c>
      <c r="C519" s="393" t="str">
        <f t="shared" si="203"/>
        <v>Rheumatology</v>
      </c>
      <c r="D519" s="86">
        <v>8</v>
      </c>
      <c r="E519" s="30" t="s">
        <v>53</v>
      </c>
      <c r="F519" s="31"/>
      <c r="G519" s="32"/>
      <c r="H519" s="32"/>
      <c r="I519" s="33"/>
      <c r="J519" s="357"/>
      <c r="K519" s="32"/>
      <c r="L519" s="32"/>
      <c r="M519" s="377"/>
      <c r="N519" s="31"/>
      <c r="O519" s="32"/>
      <c r="P519" s="32"/>
      <c r="Q519" s="33"/>
      <c r="R519" s="205"/>
      <c r="S519" s="159">
        <f>SUM(F519:I519)</f>
        <v>0</v>
      </c>
      <c r="T519" s="160">
        <f>SUM(J519:M519)</f>
        <v>0</v>
      </c>
      <c r="U519" s="162">
        <f>SUM(N519:Q519)</f>
        <v>0</v>
      </c>
    </row>
    <row r="520" spans="1:21" x14ac:dyDescent="0.2">
      <c r="A520" s="11" t="str">
        <f t="shared" si="186"/>
        <v>Lothian</v>
      </c>
      <c r="B520" s="11" t="str">
        <f t="shared" si="187"/>
        <v>Rheumatology9</v>
      </c>
      <c r="C520" s="393" t="str">
        <f t="shared" si="203"/>
        <v>Rheumatology</v>
      </c>
      <c r="D520" s="84">
        <v>9</v>
      </c>
      <c r="E520" s="21" t="s">
        <v>32</v>
      </c>
      <c r="F520" s="62">
        <f t="shared" ref="F520:Q520" si="205">SUM(F518:F519)</f>
        <v>0</v>
      </c>
      <c r="G520" s="63">
        <f t="shared" si="205"/>
        <v>0</v>
      </c>
      <c r="H520" s="63">
        <f t="shared" si="205"/>
        <v>0</v>
      </c>
      <c r="I520" s="64">
        <f t="shared" si="205"/>
        <v>0</v>
      </c>
      <c r="J520" s="352">
        <f t="shared" si="205"/>
        <v>0</v>
      </c>
      <c r="K520" s="63">
        <f t="shared" si="205"/>
        <v>0</v>
      </c>
      <c r="L520" s="63">
        <f t="shared" si="205"/>
        <v>0</v>
      </c>
      <c r="M520" s="372">
        <f t="shared" si="205"/>
        <v>0</v>
      </c>
      <c r="N520" s="62">
        <f t="shared" si="205"/>
        <v>0</v>
      </c>
      <c r="O520" s="63">
        <f t="shared" si="205"/>
        <v>0</v>
      </c>
      <c r="P520" s="63">
        <f t="shared" si="205"/>
        <v>0</v>
      </c>
      <c r="Q520" s="64">
        <f t="shared" si="205"/>
        <v>0</v>
      </c>
      <c r="R520" s="202"/>
      <c r="S520" s="62">
        <f>SUM(F520:I520)</f>
        <v>0</v>
      </c>
      <c r="T520" s="63">
        <f>SUM(J520:M520)</f>
        <v>0</v>
      </c>
      <c r="U520" s="100">
        <f>SUM(N520:Q520)</f>
        <v>0</v>
      </c>
    </row>
    <row r="521" spans="1:21" x14ac:dyDescent="0.2">
      <c r="A521" s="11" t="str">
        <f t="shared" si="186"/>
        <v>Lothian</v>
      </c>
      <c r="B521" s="11" t="str">
        <f t="shared" si="187"/>
        <v xml:space="preserve">Rheumatology </v>
      </c>
      <c r="C521" s="393" t="str">
        <f t="shared" si="203"/>
        <v>Rheumatology</v>
      </c>
      <c r="D521" s="89" t="s">
        <v>79</v>
      </c>
      <c r="E521" s="43"/>
      <c r="F521" s="38"/>
      <c r="G521" s="39"/>
      <c r="H521" s="39"/>
      <c r="I521" s="40"/>
      <c r="J521" s="39"/>
      <c r="K521" s="39"/>
      <c r="L521" s="39"/>
      <c r="M521" s="39"/>
      <c r="N521" s="38"/>
      <c r="O521" s="39"/>
      <c r="P521" s="39"/>
      <c r="Q521" s="40"/>
      <c r="R521" s="205"/>
      <c r="S521" s="38"/>
      <c r="T521" s="39"/>
      <c r="U521" s="105"/>
    </row>
    <row r="522" spans="1:21" x14ac:dyDescent="0.2">
      <c r="A522" s="11" t="str">
        <f t="shared" si="186"/>
        <v>Lothian</v>
      </c>
      <c r="B522" s="11" t="str">
        <f t="shared" si="187"/>
        <v xml:space="preserve">Rheumatology </v>
      </c>
      <c r="C522" s="393" t="str">
        <f t="shared" si="203"/>
        <v>Rheumatology</v>
      </c>
      <c r="D522" s="84" t="s">
        <v>79</v>
      </c>
      <c r="E522" s="21" t="s">
        <v>24</v>
      </c>
      <c r="F522" s="23"/>
      <c r="G522" s="24"/>
      <c r="H522" s="24"/>
      <c r="I522" s="25"/>
      <c r="J522" s="24"/>
      <c r="K522" s="24"/>
      <c r="L522" s="24"/>
      <c r="M522" s="24"/>
      <c r="N522" s="23"/>
      <c r="O522" s="24"/>
      <c r="P522" s="24"/>
      <c r="Q522" s="25"/>
      <c r="R522" s="205"/>
      <c r="S522" s="23"/>
      <c r="T522" s="24"/>
      <c r="U522" s="104"/>
    </row>
    <row r="523" spans="1:21" x14ac:dyDescent="0.2">
      <c r="A523" s="11" t="str">
        <f t="shared" si="186"/>
        <v>Lothian</v>
      </c>
      <c r="B523" s="11" t="str">
        <f t="shared" si="187"/>
        <v>Rheumatology10</v>
      </c>
      <c r="C523" s="393" t="str">
        <f t="shared" si="203"/>
        <v>Rheumatology</v>
      </c>
      <c r="D523" s="151">
        <v>10</v>
      </c>
      <c r="E523" s="152" t="s">
        <v>109</v>
      </c>
      <c r="F523" s="153">
        <f t="shared" ref="F523:Q523" si="206">F515-F518</f>
        <v>0</v>
      </c>
      <c r="G523" s="154">
        <f t="shared" si="206"/>
        <v>0</v>
      </c>
      <c r="H523" s="154">
        <f t="shared" si="206"/>
        <v>0</v>
      </c>
      <c r="I523" s="155">
        <f t="shared" si="206"/>
        <v>0</v>
      </c>
      <c r="J523" s="343">
        <f t="shared" si="206"/>
        <v>0</v>
      </c>
      <c r="K523" s="154">
        <f t="shared" si="206"/>
        <v>0</v>
      </c>
      <c r="L523" s="154">
        <f t="shared" si="206"/>
        <v>0</v>
      </c>
      <c r="M523" s="371">
        <f t="shared" si="206"/>
        <v>0</v>
      </c>
      <c r="N523" s="153">
        <f t="shared" si="206"/>
        <v>0</v>
      </c>
      <c r="O523" s="154">
        <f t="shared" si="206"/>
        <v>0</v>
      </c>
      <c r="P523" s="154">
        <f t="shared" si="206"/>
        <v>0</v>
      </c>
      <c r="Q523" s="155">
        <f t="shared" si="206"/>
        <v>0</v>
      </c>
      <c r="R523" s="203"/>
      <c r="S523" s="344">
        <f>S515-S518</f>
        <v>0</v>
      </c>
      <c r="T523" s="343">
        <f>T515-T518</f>
        <v>0</v>
      </c>
      <c r="U523" s="157">
        <f>U515-U518</f>
        <v>0</v>
      </c>
    </row>
    <row r="524" spans="1:21" x14ac:dyDescent="0.2">
      <c r="A524" s="11" t="str">
        <f t="shared" si="186"/>
        <v>Lothian</v>
      </c>
      <c r="B524" s="11" t="str">
        <f t="shared" si="187"/>
        <v>Rheumatology11</v>
      </c>
      <c r="C524" s="393" t="str">
        <f t="shared" si="203"/>
        <v>Rheumatology</v>
      </c>
      <c r="D524" s="151">
        <v>11</v>
      </c>
      <c r="E524" s="152" t="s">
        <v>110</v>
      </c>
      <c r="F524" s="159">
        <f t="shared" ref="F524:U524" si="207">F515-F520</f>
        <v>0</v>
      </c>
      <c r="G524" s="160">
        <f t="shared" si="207"/>
        <v>0</v>
      </c>
      <c r="H524" s="160">
        <f t="shared" si="207"/>
        <v>0</v>
      </c>
      <c r="I524" s="161">
        <f t="shared" si="207"/>
        <v>0</v>
      </c>
      <c r="J524" s="353">
        <f t="shared" si="207"/>
        <v>0</v>
      </c>
      <c r="K524" s="160">
        <f t="shared" si="207"/>
        <v>0</v>
      </c>
      <c r="L524" s="160">
        <f t="shared" si="207"/>
        <v>0</v>
      </c>
      <c r="M524" s="373">
        <f t="shared" si="207"/>
        <v>0</v>
      </c>
      <c r="N524" s="159">
        <f t="shared" si="207"/>
        <v>0</v>
      </c>
      <c r="O524" s="160">
        <f t="shared" si="207"/>
        <v>0</v>
      </c>
      <c r="P524" s="160">
        <f t="shared" si="207"/>
        <v>0</v>
      </c>
      <c r="Q524" s="161">
        <f t="shared" si="207"/>
        <v>0</v>
      </c>
      <c r="R524" s="203">
        <f t="shared" si="207"/>
        <v>0</v>
      </c>
      <c r="S524" s="153">
        <f t="shared" si="207"/>
        <v>0</v>
      </c>
      <c r="T524" s="160">
        <f t="shared" si="207"/>
        <v>0</v>
      </c>
      <c r="U524" s="162">
        <f t="shared" si="207"/>
        <v>0</v>
      </c>
    </row>
    <row r="525" spans="1:21" x14ac:dyDescent="0.2">
      <c r="A525" s="11" t="str">
        <f t="shared" ref="A525:A588" si="208">$E$5</f>
        <v>Lothian</v>
      </c>
      <c r="B525" s="11" t="str">
        <f t="shared" ref="B525:B588" si="209">CONCATENATE(C525,D525)</f>
        <v>Rheumatology12</v>
      </c>
      <c r="C525" s="393" t="str">
        <f t="shared" si="203"/>
        <v>Rheumatology</v>
      </c>
      <c r="D525" s="151">
        <v>12</v>
      </c>
      <c r="E525" s="158" t="s">
        <v>27</v>
      </c>
      <c r="F525" s="170">
        <f>F510+F524</f>
        <v>0</v>
      </c>
      <c r="G525" s="164">
        <f t="shared" ref="G525:Q525" si="210">F525+G524</f>
        <v>0</v>
      </c>
      <c r="H525" s="164">
        <f t="shared" si="210"/>
        <v>0</v>
      </c>
      <c r="I525" s="166">
        <f t="shared" si="210"/>
        <v>0</v>
      </c>
      <c r="J525" s="354">
        <f t="shared" si="210"/>
        <v>0</v>
      </c>
      <c r="K525" s="164">
        <f t="shared" si="210"/>
        <v>0</v>
      </c>
      <c r="L525" s="164">
        <f t="shared" si="210"/>
        <v>0</v>
      </c>
      <c r="M525" s="374">
        <f t="shared" si="210"/>
        <v>0</v>
      </c>
      <c r="N525" s="163">
        <f t="shared" si="210"/>
        <v>0</v>
      </c>
      <c r="O525" s="164">
        <f t="shared" si="210"/>
        <v>0</v>
      </c>
      <c r="P525" s="164">
        <f t="shared" si="210"/>
        <v>0</v>
      </c>
      <c r="Q525" s="166">
        <f t="shared" si="210"/>
        <v>0</v>
      </c>
      <c r="R525" s="203"/>
      <c r="S525" s="163">
        <f>I525</f>
        <v>0</v>
      </c>
      <c r="T525" s="164">
        <f>M525</f>
        <v>0</v>
      </c>
      <c r="U525" s="165">
        <f>Q525</f>
        <v>0</v>
      </c>
    </row>
    <row r="526" spans="1:21" x14ac:dyDescent="0.2">
      <c r="A526" s="11" t="str">
        <f t="shared" si="208"/>
        <v>Lothian</v>
      </c>
      <c r="B526" s="11" t="str">
        <f t="shared" si="209"/>
        <v>Rheumatology13</v>
      </c>
      <c r="C526" s="393" t="str">
        <f t="shared" si="203"/>
        <v>Rheumatology</v>
      </c>
      <c r="D526" s="151">
        <v>13</v>
      </c>
      <c r="E526" s="152" t="s">
        <v>25</v>
      </c>
      <c r="F526" s="163" t="e">
        <f t="shared" ref="F526:Q526" si="211">F525/(F520/13)</f>
        <v>#DIV/0!</v>
      </c>
      <c r="G526" s="164" t="e">
        <f t="shared" si="211"/>
        <v>#DIV/0!</v>
      </c>
      <c r="H526" s="164" t="e">
        <f t="shared" si="211"/>
        <v>#DIV/0!</v>
      </c>
      <c r="I526" s="166" t="e">
        <f t="shared" si="211"/>
        <v>#DIV/0!</v>
      </c>
      <c r="J526" s="354" t="e">
        <f t="shared" si="211"/>
        <v>#DIV/0!</v>
      </c>
      <c r="K526" s="164" t="e">
        <f t="shared" si="211"/>
        <v>#DIV/0!</v>
      </c>
      <c r="L526" s="164" t="e">
        <f t="shared" si="211"/>
        <v>#DIV/0!</v>
      </c>
      <c r="M526" s="374" t="e">
        <f t="shared" si="211"/>
        <v>#DIV/0!</v>
      </c>
      <c r="N526" s="163" t="e">
        <f t="shared" si="211"/>
        <v>#DIV/0!</v>
      </c>
      <c r="O526" s="164" t="e">
        <f t="shared" si="211"/>
        <v>#DIV/0!</v>
      </c>
      <c r="P526" s="164" t="e">
        <f t="shared" si="211"/>
        <v>#DIV/0!</v>
      </c>
      <c r="Q526" s="166" t="e">
        <f t="shared" si="211"/>
        <v>#DIV/0!</v>
      </c>
      <c r="R526" s="203"/>
      <c r="S526" s="163" t="e">
        <f>I526</f>
        <v>#DIV/0!</v>
      </c>
      <c r="T526" s="164" t="e">
        <f>M526</f>
        <v>#DIV/0!</v>
      </c>
      <c r="U526" s="165" t="e">
        <f>Q526</f>
        <v>#DIV/0!</v>
      </c>
    </row>
    <row r="527" spans="1:21" x14ac:dyDescent="0.2">
      <c r="A527" s="11" t="str">
        <f t="shared" si="208"/>
        <v>Lothian</v>
      </c>
      <c r="B527" s="11" t="str">
        <f t="shared" si="209"/>
        <v>Rheumatology14</v>
      </c>
      <c r="C527" s="393" t="str">
        <f t="shared" si="203"/>
        <v>Rheumatology</v>
      </c>
      <c r="D527" s="86">
        <v>14</v>
      </c>
      <c r="E527" s="45" t="s">
        <v>30</v>
      </c>
      <c r="F527" s="48"/>
      <c r="G527" s="46"/>
      <c r="H527" s="46"/>
      <c r="I527" s="47"/>
      <c r="J527" s="358"/>
      <c r="K527" s="46"/>
      <c r="L527" s="46"/>
      <c r="M527" s="378"/>
      <c r="N527" s="48"/>
      <c r="O527" s="46"/>
      <c r="P527" s="46"/>
      <c r="Q527" s="47"/>
      <c r="R527" s="205"/>
      <c r="S527" s="163">
        <f>I527</f>
        <v>0</v>
      </c>
      <c r="T527" s="164">
        <f>M527</f>
        <v>0</v>
      </c>
      <c r="U527" s="165">
        <f>Q527</f>
        <v>0</v>
      </c>
    </row>
    <row r="528" spans="1:21" x14ac:dyDescent="0.2">
      <c r="A528" s="11" t="str">
        <f t="shared" si="208"/>
        <v>Lothian</v>
      </c>
      <c r="B528" s="11" t="str">
        <f t="shared" si="209"/>
        <v>Rheumatology15</v>
      </c>
      <c r="C528" s="393" t="str">
        <f t="shared" si="203"/>
        <v>Rheumatology</v>
      </c>
      <c r="D528" s="151">
        <v>15</v>
      </c>
      <c r="E528" s="152" t="s">
        <v>187</v>
      </c>
      <c r="F528" s="364">
        <v>137.79091924882317</v>
      </c>
      <c r="G528" s="337">
        <v>122.69348581881766</v>
      </c>
      <c r="H528" s="338">
        <v>114.43527042716647</v>
      </c>
      <c r="I528" s="365">
        <v>106.17705503551528</v>
      </c>
      <c r="J528" s="339">
        <v>97.918839643864089</v>
      </c>
      <c r="K528" s="340">
        <v>89.660624252212898</v>
      </c>
      <c r="L528" s="337">
        <v>58.515354775128422</v>
      </c>
      <c r="M528" s="339">
        <v>27.370085298043929</v>
      </c>
      <c r="N528" s="396" t="s">
        <v>15</v>
      </c>
      <c r="O528" s="397" t="s">
        <v>15</v>
      </c>
      <c r="P528" s="398" t="s">
        <v>15</v>
      </c>
      <c r="Q528" s="399" t="s">
        <v>15</v>
      </c>
      <c r="R528" s="205"/>
      <c r="S528" s="163">
        <f>I528</f>
        <v>106.17705503551528</v>
      </c>
      <c r="T528" s="164">
        <f>M528</f>
        <v>27.370085298043929</v>
      </c>
      <c r="U528" s="165" t="str">
        <f>Q528</f>
        <v>-</v>
      </c>
    </row>
    <row r="529" spans="1:21" x14ac:dyDescent="0.2">
      <c r="A529" s="11" t="str">
        <f t="shared" si="208"/>
        <v>Lothian</v>
      </c>
      <c r="B529" s="11" t="str">
        <f t="shared" si="209"/>
        <v>Rheumatology16</v>
      </c>
      <c r="C529" s="393" t="str">
        <f t="shared" si="203"/>
        <v>Rheumatology</v>
      </c>
      <c r="D529" s="85">
        <v>16</v>
      </c>
      <c r="E529" s="14" t="s">
        <v>31</v>
      </c>
      <c r="F529" s="367"/>
      <c r="G529" s="341"/>
      <c r="H529" s="341"/>
      <c r="I529" s="368"/>
      <c r="J529" s="359"/>
      <c r="K529" s="341"/>
      <c r="L529" s="341"/>
      <c r="M529" s="379"/>
      <c r="N529" s="367"/>
      <c r="O529" s="341"/>
      <c r="P529" s="341"/>
      <c r="Q529" s="368"/>
      <c r="R529" s="205"/>
      <c r="S529" s="159"/>
      <c r="T529" s="160"/>
      <c r="U529" s="162"/>
    </row>
    <row r="530" spans="1:21" x14ac:dyDescent="0.2">
      <c r="A530" s="11" t="str">
        <f t="shared" si="208"/>
        <v>Lothian</v>
      </c>
      <c r="B530" s="11" t="str">
        <f t="shared" si="209"/>
        <v xml:space="preserve">Rheumatology </v>
      </c>
      <c r="C530" s="393" t="str">
        <f t="shared" si="203"/>
        <v>Rheumatology</v>
      </c>
      <c r="D530" s="84" t="s">
        <v>79</v>
      </c>
      <c r="E530" s="21" t="s">
        <v>54</v>
      </c>
      <c r="F530" s="23"/>
      <c r="G530" s="24"/>
      <c r="H530" s="24"/>
      <c r="I530" s="25"/>
      <c r="J530" s="24"/>
      <c r="K530" s="24"/>
      <c r="L530" s="24"/>
      <c r="M530" s="24"/>
      <c r="N530" s="23"/>
      <c r="O530" s="24"/>
      <c r="P530" s="24"/>
      <c r="Q530" s="25"/>
      <c r="R530" s="200"/>
      <c r="S530" s="23"/>
      <c r="T530" s="24"/>
      <c r="U530" s="104"/>
    </row>
    <row r="531" spans="1:21" x14ac:dyDescent="0.2">
      <c r="A531" s="11" t="str">
        <f t="shared" si="208"/>
        <v>Lothian</v>
      </c>
      <c r="B531" s="11" t="str">
        <f t="shared" si="209"/>
        <v>Rheumatology17</v>
      </c>
      <c r="C531" s="393" t="str">
        <f t="shared" si="203"/>
        <v>Rheumatology</v>
      </c>
      <c r="D531" s="336">
        <v>17</v>
      </c>
      <c r="E531" s="44" t="s">
        <v>26</v>
      </c>
      <c r="F531" s="49">
        <v>0</v>
      </c>
      <c r="G531" s="50">
        <v>0</v>
      </c>
      <c r="H531" s="50">
        <v>0</v>
      </c>
      <c r="I531" s="51">
        <v>0</v>
      </c>
      <c r="J531" s="360">
        <v>0</v>
      </c>
      <c r="K531" s="50">
        <v>0</v>
      </c>
      <c r="L531" s="50">
        <v>0</v>
      </c>
      <c r="M531" s="380">
        <v>0</v>
      </c>
      <c r="N531" s="49">
        <v>0</v>
      </c>
      <c r="O531" s="50">
        <v>0</v>
      </c>
      <c r="P531" s="50">
        <v>0</v>
      </c>
      <c r="Q531" s="51">
        <v>0</v>
      </c>
      <c r="R531" s="200"/>
      <c r="S531" s="27"/>
      <c r="T531" s="28"/>
      <c r="U531" s="113"/>
    </row>
    <row r="532" spans="1:21" ht="13.5" thickBot="1" x14ac:dyDescent="0.25">
      <c r="A532" s="11" t="str">
        <f t="shared" si="208"/>
        <v>Lothian</v>
      </c>
      <c r="B532" s="11" t="str">
        <f t="shared" si="209"/>
        <v>Rheumatology18</v>
      </c>
      <c r="C532" s="393" t="str">
        <f t="shared" si="203"/>
        <v>Rheumatology</v>
      </c>
      <c r="D532" s="167">
        <v>18</v>
      </c>
      <c r="E532" s="171" t="s">
        <v>34</v>
      </c>
      <c r="F532" s="163">
        <f t="shared" ref="F532:Q532" si="212">F531*F520</f>
        <v>0</v>
      </c>
      <c r="G532" s="164">
        <f t="shared" si="212"/>
        <v>0</v>
      </c>
      <c r="H532" s="164">
        <f t="shared" si="212"/>
        <v>0</v>
      </c>
      <c r="I532" s="166">
        <f t="shared" si="212"/>
        <v>0</v>
      </c>
      <c r="J532" s="354">
        <f t="shared" si="212"/>
        <v>0</v>
      </c>
      <c r="K532" s="164">
        <f t="shared" si="212"/>
        <v>0</v>
      </c>
      <c r="L532" s="164">
        <f t="shared" si="212"/>
        <v>0</v>
      </c>
      <c r="M532" s="374">
        <f t="shared" si="212"/>
        <v>0</v>
      </c>
      <c r="N532" s="163">
        <f t="shared" si="212"/>
        <v>0</v>
      </c>
      <c r="O532" s="164">
        <f t="shared" si="212"/>
        <v>0</v>
      </c>
      <c r="P532" s="164">
        <f t="shared" si="212"/>
        <v>0</v>
      </c>
      <c r="Q532" s="166">
        <f t="shared" si="212"/>
        <v>0</v>
      </c>
      <c r="R532" s="202"/>
      <c r="S532" s="163">
        <f>SUM(F532:I532)</f>
        <v>0</v>
      </c>
      <c r="T532" s="164">
        <f>SUM(J532:M532)</f>
        <v>0</v>
      </c>
      <c r="U532" s="165">
        <f>SUM(N532:Q532)</f>
        <v>0</v>
      </c>
    </row>
    <row r="533" spans="1:21" ht="18.75" thickBot="1" x14ac:dyDescent="0.3">
      <c r="A533" s="11" t="str">
        <f t="shared" si="208"/>
        <v>Lothian</v>
      </c>
      <c r="B533" s="11" t="str">
        <f t="shared" si="209"/>
        <v>Trauma &amp; OrthopaedicsTrauma &amp; Orthopaedics</v>
      </c>
      <c r="C533" s="392" t="str">
        <f>D533</f>
        <v>Trauma &amp; Orthopaedics</v>
      </c>
      <c r="D533" s="68" t="s">
        <v>77</v>
      </c>
      <c r="E533" s="80"/>
      <c r="F533" s="366"/>
      <c r="G533" s="81"/>
      <c r="H533" s="81"/>
      <c r="I533" s="363"/>
      <c r="J533" s="81"/>
      <c r="K533" s="81"/>
      <c r="L533" s="81"/>
      <c r="M533" s="81"/>
      <c r="N533" s="382"/>
      <c r="O533" s="69"/>
      <c r="P533" s="69"/>
      <c r="Q533" s="383"/>
      <c r="R533" s="69"/>
      <c r="S533" s="382"/>
      <c r="T533" s="69"/>
      <c r="U533" s="82"/>
    </row>
    <row r="534" spans="1:21" x14ac:dyDescent="0.2">
      <c r="A534" s="11" t="str">
        <f t="shared" si="208"/>
        <v>Lothian</v>
      </c>
      <c r="B534" s="11" t="str">
        <f t="shared" si="209"/>
        <v>Trauma &amp; Orthopaedics1</v>
      </c>
      <c r="C534" s="393" t="str">
        <f t="shared" ref="C534:C558" si="213">C533</f>
        <v>Trauma &amp; Orthopaedics</v>
      </c>
      <c r="D534" s="84">
        <v>1</v>
      </c>
      <c r="E534" s="21" t="s">
        <v>52</v>
      </c>
      <c r="F534" s="197">
        <v>2155</v>
      </c>
      <c r="G534" s="20"/>
      <c r="H534" s="20"/>
      <c r="I534" s="117"/>
      <c r="J534" s="13"/>
      <c r="K534" s="13"/>
      <c r="L534" s="13"/>
      <c r="M534" s="13"/>
      <c r="N534" s="125"/>
      <c r="O534" s="13"/>
      <c r="P534" s="13"/>
      <c r="Q534" s="126"/>
      <c r="R534" s="200"/>
      <c r="S534" s="116"/>
      <c r="T534" s="20"/>
      <c r="U534" s="118"/>
    </row>
    <row r="535" spans="1:21" x14ac:dyDescent="0.2">
      <c r="A535" s="11" t="str">
        <f t="shared" si="208"/>
        <v>Lothian</v>
      </c>
      <c r="B535" s="11" t="str">
        <f t="shared" si="209"/>
        <v>Trauma &amp; Orthopaedics2</v>
      </c>
      <c r="C535" s="393" t="str">
        <f t="shared" si="213"/>
        <v>Trauma &amp; Orthopaedics</v>
      </c>
      <c r="D535" s="84">
        <v>2</v>
      </c>
      <c r="E535" s="21" t="s">
        <v>93</v>
      </c>
      <c r="F535" s="197">
        <v>678</v>
      </c>
      <c r="G535" s="20"/>
      <c r="H535" s="20"/>
      <c r="I535" s="117"/>
      <c r="J535" s="20"/>
      <c r="K535" s="20"/>
      <c r="L535" s="20"/>
      <c r="M535" s="20"/>
      <c r="N535" s="116"/>
      <c r="O535" s="20"/>
      <c r="P535" s="20"/>
      <c r="Q535" s="117"/>
      <c r="R535" s="200"/>
      <c r="S535" s="116"/>
      <c r="T535" s="20"/>
      <c r="U535" s="118"/>
    </row>
    <row r="536" spans="1:21" x14ac:dyDescent="0.2">
      <c r="A536" s="11" t="str">
        <f t="shared" si="208"/>
        <v>Lothian</v>
      </c>
      <c r="B536" s="11" t="str">
        <f t="shared" si="209"/>
        <v>Trauma &amp; Orthopaedics3</v>
      </c>
      <c r="C536" s="393" t="str">
        <f t="shared" si="213"/>
        <v>Trauma &amp; Orthopaedics</v>
      </c>
      <c r="D536" s="84">
        <v>3</v>
      </c>
      <c r="E536" s="21" t="s">
        <v>94</v>
      </c>
      <c r="F536" s="197">
        <v>5546</v>
      </c>
      <c r="G536" s="20"/>
      <c r="H536" s="20"/>
      <c r="I536" s="117"/>
      <c r="J536" s="20"/>
      <c r="K536" s="20"/>
      <c r="L536" s="20"/>
      <c r="M536" s="20"/>
      <c r="N536" s="116"/>
      <c r="O536" s="20"/>
      <c r="P536" s="20"/>
      <c r="Q536" s="117"/>
      <c r="R536" s="200"/>
      <c r="S536" s="116"/>
      <c r="T536" s="20"/>
      <c r="U536" s="118"/>
    </row>
    <row r="537" spans="1:21" x14ac:dyDescent="0.2">
      <c r="A537" s="11" t="str">
        <f t="shared" si="208"/>
        <v>Lothian</v>
      </c>
      <c r="B537" s="11" t="str">
        <f t="shared" si="209"/>
        <v xml:space="preserve">Trauma &amp; Orthopaedics </v>
      </c>
      <c r="C537" s="393" t="str">
        <f t="shared" si="213"/>
        <v>Trauma &amp; Orthopaedics</v>
      </c>
      <c r="D537" s="88" t="s">
        <v>79</v>
      </c>
      <c r="E537" s="34"/>
      <c r="F537" s="116"/>
      <c r="G537" s="20"/>
      <c r="H537" s="20"/>
      <c r="I537" s="117"/>
      <c r="J537" s="52"/>
      <c r="K537" s="52"/>
      <c r="L537" s="52"/>
      <c r="M537" s="52"/>
      <c r="N537" s="127"/>
      <c r="O537" s="52"/>
      <c r="P537" s="52"/>
      <c r="Q537" s="128"/>
      <c r="R537" s="200"/>
      <c r="S537" s="116"/>
      <c r="T537" s="20"/>
      <c r="U537" s="118"/>
    </row>
    <row r="538" spans="1:21" x14ac:dyDescent="0.2">
      <c r="A538" s="11" t="str">
        <f t="shared" si="208"/>
        <v>Lothian</v>
      </c>
      <c r="B538" s="11" t="str">
        <f t="shared" si="209"/>
        <v xml:space="preserve">Trauma &amp; Orthopaedics </v>
      </c>
      <c r="C538" s="393" t="str">
        <f t="shared" si="213"/>
        <v>Trauma &amp; Orthopaedics</v>
      </c>
      <c r="D538" s="84" t="s">
        <v>79</v>
      </c>
      <c r="E538" s="21" t="s">
        <v>33</v>
      </c>
      <c r="F538" s="23"/>
      <c r="G538" s="24"/>
      <c r="H538" s="24"/>
      <c r="I538" s="25"/>
      <c r="J538" s="24"/>
      <c r="K538" s="24"/>
      <c r="L538" s="24"/>
      <c r="M538" s="24"/>
      <c r="N538" s="23"/>
      <c r="O538" s="24"/>
      <c r="P538" s="24"/>
      <c r="Q538" s="25"/>
      <c r="R538" s="200"/>
      <c r="S538" s="23"/>
      <c r="T538" s="24"/>
      <c r="U538" s="104"/>
    </row>
    <row r="539" spans="1:21" x14ac:dyDescent="0.2">
      <c r="A539" s="11" t="str">
        <f t="shared" si="208"/>
        <v>Lothian</v>
      </c>
      <c r="B539" s="11" t="str">
        <f t="shared" si="209"/>
        <v>Trauma &amp; Orthopaedics4</v>
      </c>
      <c r="C539" s="393" t="str">
        <f t="shared" si="213"/>
        <v>Trauma &amp; Orthopaedics</v>
      </c>
      <c r="D539" s="86">
        <v>4</v>
      </c>
      <c r="E539" s="26" t="s">
        <v>14</v>
      </c>
      <c r="F539" s="27">
        <v>6049.2096000000001</v>
      </c>
      <c r="G539" s="28">
        <v>6082.7584000000006</v>
      </c>
      <c r="H539" s="28">
        <v>5405.8671999999997</v>
      </c>
      <c r="I539" s="29">
        <v>6106.4351999999999</v>
      </c>
      <c r="J539" s="356"/>
      <c r="K539" s="28"/>
      <c r="L539" s="28"/>
      <c r="M539" s="376"/>
      <c r="N539" s="27"/>
      <c r="O539" s="28"/>
      <c r="P539" s="28"/>
      <c r="Q539" s="29"/>
      <c r="R539" s="200"/>
      <c r="S539" s="179">
        <f>SUM(F539:I539)</f>
        <v>23644.270400000001</v>
      </c>
      <c r="T539" s="180">
        <f>SUM(J539:M539)</f>
        <v>0</v>
      </c>
      <c r="U539" s="181">
        <f>SUM(N539:Q539)</f>
        <v>0</v>
      </c>
    </row>
    <row r="540" spans="1:21" x14ac:dyDescent="0.2">
      <c r="A540" s="11" t="str">
        <f t="shared" si="208"/>
        <v>Lothian</v>
      </c>
      <c r="B540" s="11" t="str">
        <f t="shared" si="209"/>
        <v>Trauma &amp; Orthopaedics5</v>
      </c>
      <c r="C540" s="393" t="str">
        <f t="shared" si="213"/>
        <v>Trauma &amp; Orthopaedics</v>
      </c>
      <c r="D540" s="87">
        <v>5</v>
      </c>
      <c r="E540" s="30" t="s">
        <v>13</v>
      </c>
      <c r="F540" s="31">
        <v>2161</v>
      </c>
      <c r="G540" s="32">
        <v>2483</v>
      </c>
      <c r="H540" s="32">
        <v>2435</v>
      </c>
      <c r="I540" s="33">
        <v>2412</v>
      </c>
      <c r="J540" s="357"/>
      <c r="K540" s="32"/>
      <c r="L540" s="32"/>
      <c r="M540" s="377"/>
      <c r="N540" s="31"/>
      <c r="O540" s="32"/>
      <c r="P540" s="32"/>
      <c r="Q540" s="33"/>
      <c r="R540" s="200"/>
      <c r="S540" s="163">
        <f>SUM(F540:I540)</f>
        <v>9491</v>
      </c>
      <c r="T540" s="164">
        <f>SUM(J540:M540)</f>
        <v>0</v>
      </c>
      <c r="U540" s="165">
        <f>SUM(N540:Q540)</f>
        <v>0</v>
      </c>
    </row>
    <row r="541" spans="1:21" x14ac:dyDescent="0.2">
      <c r="A541" s="11" t="str">
        <f t="shared" si="208"/>
        <v>Lothian</v>
      </c>
      <c r="B541" s="11" t="str">
        <f t="shared" si="209"/>
        <v>Trauma &amp; Orthopaedics6</v>
      </c>
      <c r="C541" s="393" t="str">
        <f t="shared" si="213"/>
        <v>Trauma &amp; Orthopaedics</v>
      </c>
      <c r="D541" s="84">
        <v>6</v>
      </c>
      <c r="E541" s="21" t="s">
        <v>16</v>
      </c>
      <c r="F541" s="62">
        <f t="shared" ref="F541:Q541" si="214">F539-F540</f>
        <v>3888.2096000000001</v>
      </c>
      <c r="G541" s="63">
        <f t="shared" si="214"/>
        <v>3599.7584000000006</v>
      </c>
      <c r="H541" s="63">
        <f t="shared" si="214"/>
        <v>2970.8671999999997</v>
      </c>
      <c r="I541" s="64">
        <f t="shared" si="214"/>
        <v>3694.4351999999999</v>
      </c>
      <c r="J541" s="352">
        <f t="shared" si="214"/>
        <v>0</v>
      </c>
      <c r="K541" s="63">
        <f t="shared" si="214"/>
        <v>0</v>
      </c>
      <c r="L541" s="63">
        <f t="shared" si="214"/>
        <v>0</v>
      </c>
      <c r="M541" s="372">
        <f t="shared" si="214"/>
        <v>0</v>
      </c>
      <c r="N541" s="62">
        <f t="shared" si="214"/>
        <v>0</v>
      </c>
      <c r="O541" s="63">
        <f t="shared" si="214"/>
        <v>0</v>
      </c>
      <c r="P541" s="63">
        <f t="shared" si="214"/>
        <v>0</v>
      </c>
      <c r="Q541" s="64">
        <f t="shared" si="214"/>
        <v>0</v>
      </c>
      <c r="R541" s="202"/>
      <c r="S541" s="386">
        <f>S539-S540</f>
        <v>14153.270400000001</v>
      </c>
      <c r="T541" s="342">
        <f>T539-T540</f>
        <v>0</v>
      </c>
      <c r="U541" s="387">
        <f>U539-U540</f>
        <v>0</v>
      </c>
    </row>
    <row r="542" spans="1:21" x14ac:dyDescent="0.2">
      <c r="A542" s="11" t="str">
        <f t="shared" si="208"/>
        <v>Lothian</v>
      </c>
      <c r="B542" s="11" t="str">
        <f t="shared" si="209"/>
        <v xml:space="preserve">Trauma &amp; Orthopaedics </v>
      </c>
      <c r="C542" s="393" t="str">
        <f t="shared" si="213"/>
        <v>Trauma &amp; Orthopaedics</v>
      </c>
      <c r="D542" s="88" t="s">
        <v>79</v>
      </c>
      <c r="E542" s="34"/>
      <c r="F542" s="35"/>
      <c r="G542" s="36"/>
      <c r="H542" s="36"/>
      <c r="I542" s="37"/>
      <c r="J542" s="39"/>
      <c r="K542" s="39"/>
      <c r="L542" s="39"/>
      <c r="M542" s="39"/>
      <c r="N542" s="38"/>
      <c r="O542" s="39"/>
      <c r="P542" s="39"/>
      <c r="Q542" s="40"/>
      <c r="R542" s="200"/>
      <c r="S542" s="38"/>
      <c r="T542" s="39"/>
      <c r="U542" s="105"/>
    </row>
    <row r="543" spans="1:21" x14ac:dyDescent="0.2">
      <c r="A543" s="11" t="str">
        <f t="shared" si="208"/>
        <v>Lothian</v>
      </c>
      <c r="B543" s="11" t="str">
        <f t="shared" si="209"/>
        <v xml:space="preserve">Trauma &amp; Orthopaedics </v>
      </c>
      <c r="C543" s="393" t="str">
        <f t="shared" si="213"/>
        <v>Trauma &amp; Orthopaedics</v>
      </c>
      <c r="D543" s="84" t="s">
        <v>79</v>
      </c>
      <c r="E543" s="21" t="s">
        <v>29</v>
      </c>
      <c r="F543" s="23"/>
      <c r="G543" s="24"/>
      <c r="H543" s="24"/>
      <c r="I543" s="25"/>
      <c r="J543" s="24"/>
      <c r="K543" s="24"/>
      <c r="L543" s="24"/>
      <c r="M543" s="24"/>
      <c r="N543" s="23"/>
      <c r="O543" s="24"/>
      <c r="P543" s="24"/>
      <c r="Q543" s="25"/>
      <c r="R543" s="200"/>
      <c r="S543" s="23"/>
      <c r="T543" s="24"/>
      <c r="U543" s="104"/>
    </row>
    <row r="544" spans="1:21" x14ac:dyDescent="0.2">
      <c r="A544" s="11" t="str">
        <f t="shared" si="208"/>
        <v>Lothian</v>
      </c>
      <c r="B544" s="11" t="str">
        <f t="shared" si="209"/>
        <v>Trauma &amp; Orthopaedics7</v>
      </c>
      <c r="C544" s="393" t="str">
        <f t="shared" si="213"/>
        <v>Trauma &amp; Orthopaedics</v>
      </c>
      <c r="D544" s="86">
        <v>7</v>
      </c>
      <c r="E544" s="26" t="s">
        <v>46</v>
      </c>
      <c r="F544" s="27">
        <v>3058.08</v>
      </c>
      <c r="G544" s="28">
        <v>3388.08</v>
      </c>
      <c r="H544" s="28">
        <v>3388.08</v>
      </c>
      <c r="I544" s="29">
        <v>3388.08</v>
      </c>
      <c r="J544" s="356"/>
      <c r="K544" s="28"/>
      <c r="L544" s="28"/>
      <c r="M544" s="376"/>
      <c r="N544" s="27"/>
      <c r="O544" s="28"/>
      <c r="P544" s="28"/>
      <c r="Q544" s="29"/>
      <c r="R544" s="205"/>
      <c r="S544" s="153">
        <f>SUM(F544:I544)</f>
        <v>13222.32</v>
      </c>
      <c r="T544" s="154">
        <f>SUM(J544:M544)</f>
        <v>0</v>
      </c>
      <c r="U544" s="157">
        <f>SUM(N544:Q544)</f>
        <v>0</v>
      </c>
    </row>
    <row r="545" spans="1:21" x14ac:dyDescent="0.2">
      <c r="A545" s="11" t="str">
        <f t="shared" si="208"/>
        <v>Lothian</v>
      </c>
      <c r="B545" s="11" t="str">
        <f t="shared" si="209"/>
        <v>Trauma &amp; Orthopaedics8</v>
      </c>
      <c r="C545" s="393" t="str">
        <f t="shared" si="213"/>
        <v>Trauma &amp; Orthopaedics</v>
      </c>
      <c r="D545" s="86">
        <v>8</v>
      </c>
      <c r="E545" s="30" t="s">
        <v>53</v>
      </c>
      <c r="F545" s="31">
        <v>780.71</v>
      </c>
      <c r="G545" s="32">
        <v>495.26678400000003</v>
      </c>
      <c r="H545" s="32">
        <v>207.85753599999998</v>
      </c>
      <c r="I545" s="33">
        <v>195.13443200000006</v>
      </c>
      <c r="J545" s="357"/>
      <c r="K545" s="32"/>
      <c r="L545" s="32"/>
      <c r="M545" s="377"/>
      <c r="N545" s="31"/>
      <c r="O545" s="32"/>
      <c r="P545" s="32"/>
      <c r="Q545" s="33"/>
      <c r="R545" s="205"/>
      <c r="S545" s="159">
        <f>SUM(F545:I545)</f>
        <v>1678.968752</v>
      </c>
      <c r="T545" s="160">
        <f>SUM(J545:M545)</f>
        <v>0</v>
      </c>
      <c r="U545" s="162">
        <f>SUM(N545:Q545)</f>
        <v>0</v>
      </c>
    </row>
    <row r="546" spans="1:21" x14ac:dyDescent="0.2">
      <c r="A546" s="11" t="str">
        <f t="shared" si="208"/>
        <v>Lothian</v>
      </c>
      <c r="B546" s="11" t="str">
        <f t="shared" si="209"/>
        <v>Trauma &amp; Orthopaedics9</v>
      </c>
      <c r="C546" s="393" t="str">
        <f t="shared" si="213"/>
        <v>Trauma &amp; Orthopaedics</v>
      </c>
      <c r="D546" s="84">
        <v>9</v>
      </c>
      <c r="E546" s="21" t="s">
        <v>32</v>
      </c>
      <c r="F546" s="62">
        <f t="shared" ref="F546:Q546" si="215">SUM(F544:F545)</f>
        <v>3838.79</v>
      </c>
      <c r="G546" s="63">
        <f t="shared" si="215"/>
        <v>3883.3467839999998</v>
      </c>
      <c r="H546" s="63">
        <f t="shared" si="215"/>
        <v>3595.9375359999999</v>
      </c>
      <c r="I546" s="64">
        <f t="shared" si="215"/>
        <v>3583.2144319999998</v>
      </c>
      <c r="J546" s="352">
        <f t="shared" si="215"/>
        <v>0</v>
      </c>
      <c r="K546" s="63">
        <f t="shared" si="215"/>
        <v>0</v>
      </c>
      <c r="L546" s="63">
        <f t="shared" si="215"/>
        <v>0</v>
      </c>
      <c r="M546" s="372">
        <f t="shared" si="215"/>
        <v>0</v>
      </c>
      <c r="N546" s="62">
        <f t="shared" si="215"/>
        <v>0</v>
      </c>
      <c r="O546" s="63">
        <f t="shared" si="215"/>
        <v>0</v>
      </c>
      <c r="P546" s="63">
        <f t="shared" si="215"/>
        <v>0</v>
      </c>
      <c r="Q546" s="64">
        <f t="shared" si="215"/>
        <v>0</v>
      </c>
      <c r="R546" s="202"/>
      <c r="S546" s="62">
        <f>SUM(F546:I546)</f>
        <v>14901.288752</v>
      </c>
      <c r="T546" s="63">
        <f>SUM(J546:M546)</f>
        <v>0</v>
      </c>
      <c r="U546" s="100">
        <f>SUM(N546:Q546)</f>
        <v>0</v>
      </c>
    </row>
    <row r="547" spans="1:21" x14ac:dyDescent="0.2">
      <c r="A547" s="11" t="str">
        <f t="shared" si="208"/>
        <v>Lothian</v>
      </c>
      <c r="B547" s="11" t="str">
        <f t="shared" si="209"/>
        <v xml:space="preserve">Trauma &amp; Orthopaedics </v>
      </c>
      <c r="C547" s="393" t="str">
        <f t="shared" si="213"/>
        <v>Trauma &amp; Orthopaedics</v>
      </c>
      <c r="D547" s="89" t="s">
        <v>79</v>
      </c>
      <c r="E547" s="43"/>
      <c r="F547" s="38"/>
      <c r="G547" s="39"/>
      <c r="H547" s="39"/>
      <c r="I547" s="40"/>
      <c r="J547" s="39"/>
      <c r="K547" s="39"/>
      <c r="L547" s="39"/>
      <c r="M547" s="39"/>
      <c r="N547" s="38"/>
      <c r="O547" s="39"/>
      <c r="P547" s="39"/>
      <c r="Q547" s="40"/>
      <c r="R547" s="205"/>
      <c r="S547" s="38"/>
      <c r="T547" s="39"/>
      <c r="U547" s="105"/>
    </row>
    <row r="548" spans="1:21" x14ac:dyDescent="0.2">
      <c r="A548" s="11" t="str">
        <f t="shared" si="208"/>
        <v>Lothian</v>
      </c>
      <c r="B548" s="11" t="str">
        <f t="shared" si="209"/>
        <v xml:space="preserve">Trauma &amp; Orthopaedics </v>
      </c>
      <c r="C548" s="393" t="str">
        <f t="shared" si="213"/>
        <v>Trauma &amp; Orthopaedics</v>
      </c>
      <c r="D548" s="84" t="s">
        <v>79</v>
      </c>
      <c r="E548" s="21" t="s">
        <v>24</v>
      </c>
      <c r="F548" s="23"/>
      <c r="G548" s="24"/>
      <c r="H548" s="24"/>
      <c r="I548" s="25"/>
      <c r="J548" s="24"/>
      <c r="K548" s="24"/>
      <c r="L548" s="24"/>
      <c r="M548" s="24"/>
      <c r="N548" s="23"/>
      <c r="O548" s="24"/>
      <c r="P548" s="24"/>
      <c r="Q548" s="25"/>
      <c r="R548" s="205"/>
      <c r="S548" s="23"/>
      <c r="T548" s="24"/>
      <c r="U548" s="104"/>
    </row>
    <row r="549" spans="1:21" x14ac:dyDescent="0.2">
      <c r="A549" s="11" t="str">
        <f t="shared" si="208"/>
        <v>Lothian</v>
      </c>
      <c r="B549" s="11" t="str">
        <f t="shared" si="209"/>
        <v>Trauma &amp; Orthopaedics10</v>
      </c>
      <c r="C549" s="393" t="str">
        <f t="shared" si="213"/>
        <v>Trauma &amp; Orthopaedics</v>
      </c>
      <c r="D549" s="151">
        <v>10</v>
      </c>
      <c r="E549" s="152" t="s">
        <v>109</v>
      </c>
      <c r="F549" s="153">
        <f t="shared" ref="F549:Q549" si="216">F541-F544</f>
        <v>830.12960000000021</v>
      </c>
      <c r="G549" s="154">
        <f t="shared" si="216"/>
        <v>211.67840000000069</v>
      </c>
      <c r="H549" s="154">
        <f t="shared" si="216"/>
        <v>-417.21280000000024</v>
      </c>
      <c r="I549" s="155">
        <f t="shared" si="216"/>
        <v>306.35519999999997</v>
      </c>
      <c r="J549" s="343">
        <f t="shared" si="216"/>
        <v>0</v>
      </c>
      <c r="K549" s="154">
        <f t="shared" si="216"/>
        <v>0</v>
      </c>
      <c r="L549" s="154">
        <f t="shared" si="216"/>
        <v>0</v>
      </c>
      <c r="M549" s="371">
        <f t="shared" si="216"/>
        <v>0</v>
      </c>
      <c r="N549" s="153">
        <f t="shared" si="216"/>
        <v>0</v>
      </c>
      <c r="O549" s="154">
        <f t="shared" si="216"/>
        <v>0</v>
      </c>
      <c r="P549" s="154">
        <f t="shared" si="216"/>
        <v>0</v>
      </c>
      <c r="Q549" s="155">
        <f t="shared" si="216"/>
        <v>0</v>
      </c>
      <c r="R549" s="203"/>
      <c r="S549" s="344">
        <f>S541-S544</f>
        <v>930.95040000000154</v>
      </c>
      <c r="T549" s="343">
        <f>T541-T544</f>
        <v>0</v>
      </c>
      <c r="U549" s="157">
        <f>U541-U544</f>
        <v>0</v>
      </c>
    </row>
    <row r="550" spans="1:21" x14ac:dyDescent="0.2">
      <c r="A550" s="11" t="str">
        <f t="shared" si="208"/>
        <v>Lothian</v>
      </c>
      <c r="B550" s="11" t="str">
        <f t="shared" si="209"/>
        <v>Trauma &amp; Orthopaedics11</v>
      </c>
      <c r="C550" s="393" t="str">
        <f t="shared" si="213"/>
        <v>Trauma &amp; Orthopaedics</v>
      </c>
      <c r="D550" s="151">
        <v>11</v>
      </c>
      <c r="E550" s="152" t="s">
        <v>110</v>
      </c>
      <c r="F550" s="159">
        <f t="shared" ref="F550:U550" si="217">F541-F546</f>
        <v>49.419600000000173</v>
      </c>
      <c r="G550" s="160">
        <f t="shared" si="217"/>
        <v>-283.58838399999922</v>
      </c>
      <c r="H550" s="160">
        <f t="shared" si="217"/>
        <v>-625.07033600000022</v>
      </c>
      <c r="I550" s="161">
        <f t="shared" si="217"/>
        <v>111.22076800000013</v>
      </c>
      <c r="J550" s="353">
        <f t="shared" si="217"/>
        <v>0</v>
      </c>
      <c r="K550" s="160">
        <f t="shared" si="217"/>
        <v>0</v>
      </c>
      <c r="L550" s="160">
        <f t="shared" si="217"/>
        <v>0</v>
      </c>
      <c r="M550" s="373">
        <f t="shared" si="217"/>
        <v>0</v>
      </c>
      <c r="N550" s="159">
        <f t="shared" si="217"/>
        <v>0</v>
      </c>
      <c r="O550" s="160">
        <f t="shared" si="217"/>
        <v>0</v>
      </c>
      <c r="P550" s="160">
        <f t="shared" si="217"/>
        <v>0</v>
      </c>
      <c r="Q550" s="161">
        <f t="shared" si="217"/>
        <v>0</v>
      </c>
      <c r="R550" s="203">
        <f t="shared" si="217"/>
        <v>0</v>
      </c>
      <c r="S550" s="153">
        <f t="shared" si="217"/>
        <v>-748.01835199999914</v>
      </c>
      <c r="T550" s="160">
        <f t="shared" si="217"/>
        <v>0</v>
      </c>
      <c r="U550" s="162">
        <f t="shared" si="217"/>
        <v>0</v>
      </c>
    </row>
    <row r="551" spans="1:21" x14ac:dyDescent="0.2">
      <c r="A551" s="11" t="str">
        <f t="shared" si="208"/>
        <v>Lothian</v>
      </c>
      <c r="B551" s="11" t="str">
        <f t="shared" si="209"/>
        <v>Trauma &amp; Orthopaedics12</v>
      </c>
      <c r="C551" s="393" t="str">
        <f t="shared" si="213"/>
        <v>Trauma &amp; Orthopaedics</v>
      </c>
      <c r="D551" s="151">
        <v>12</v>
      </c>
      <c r="E551" s="158" t="s">
        <v>27</v>
      </c>
      <c r="F551" s="170">
        <f>F536+F550</f>
        <v>5595.4196000000002</v>
      </c>
      <c r="G551" s="164">
        <f t="shared" ref="G551:Q551" si="218">F551+G550</f>
        <v>5311.8312160000005</v>
      </c>
      <c r="H551" s="164">
        <f t="shared" si="218"/>
        <v>4686.7608799999998</v>
      </c>
      <c r="I551" s="166">
        <f t="shared" si="218"/>
        <v>4797.981648</v>
      </c>
      <c r="J551" s="354">
        <f t="shared" si="218"/>
        <v>4797.981648</v>
      </c>
      <c r="K551" s="164">
        <f t="shared" si="218"/>
        <v>4797.981648</v>
      </c>
      <c r="L551" s="164">
        <f t="shared" si="218"/>
        <v>4797.981648</v>
      </c>
      <c r="M551" s="374">
        <f t="shared" si="218"/>
        <v>4797.981648</v>
      </c>
      <c r="N551" s="163">
        <f t="shared" si="218"/>
        <v>4797.981648</v>
      </c>
      <c r="O551" s="164">
        <f t="shared" si="218"/>
        <v>4797.981648</v>
      </c>
      <c r="P551" s="164">
        <f t="shared" si="218"/>
        <v>4797.981648</v>
      </c>
      <c r="Q551" s="166">
        <f t="shared" si="218"/>
        <v>4797.981648</v>
      </c>
      <c r="R551" s="203"/>
      <c r="S551" s="163">
        <f>I551</f>
        <v>4797.981648</v>
      </c>
      <c r="T551" s="164">
        <f>M551</f>
        <v>4797.981648</v>
      </c>
      <c r="U551" s="165">
        <f>Q551</f>
        <v>4797.981648</v>
      </c>
    </row>
    <row r="552" spans="1:21" x14ac:dyDescent="0.2">
      <c r="A552" s="11" t="str">
        <f t="shared" si="208"/>
        <v>Lothian</v>
      </c>
      <c r="B552" s="11" t="str">
        <f t="shared" si="209"/>
        <v>Trauma &amp; Orthopaedics13</v>
      </c>
      <c r="C552" s="393" t="str">
        <f t="shared" si="213"/>
        <v>Trauma &amp; Orthopaedics</v>
      </c>
      <c r="D552" s="151">
        <v>13</v>
      </c>
      <c r="E552" s="152" t="s">
        <v>25</v>
      </c>
      <c r="F552" s="163">
        <f t="shared" ref="F552:Q552" si="219">F551/(F546/13)</f>
        <v>18.948797615915435</v>
      </c>
      <c r="G552" s="164">
        <f t="shared" si="219"/>
        <v>17.782034324751152</v>
      </c>
      <c r="H552" s="164">
        <f t="shared" si="219"/>
        <v>16.943534427401133</v>
      </c>
      <c r="I552" s="166">
        <f t="shared" si="219"/>
        <v>17.407208697020565</v>
      </c>
      <c r="J552" s="354" t="e">
        <f t="shared" si="219"/>
        <v>#DIV/0!</v>
      </c>
      <c r="K552" s="164" t="e">
        <f t="shared" si="219"/>
        <v>#DIV/0!</v>
      </c>
      <c r="L552" s="164" t="e">
        <f t="shared" si="219"/>
        <v>#DIV/0!</v>
      </c>
      <c r="M552" s="374" t="e">
        <f t="shared" si="219"/>
        <v>#DIV/0!</v>
      </c>
      <c r="N552" s="163" t="e">
        <f t="shared" si="219"/>
        <v>#DIV/0!</v>
      </c>
      <c r="O552" s="164" t="e">
        <f t="shared" si="219"/>
        <v>#DIV/0!</v>
      </c>
      <c r="P552" s="164" t="e">
        <f t="shared" si="219"/>
        <v>#DIV/0!</v>
      </c>
      <c r="Q552" s="166" t="e">
        <f t="shared" si="219"/>
        <v>#DIV/0!</v>
      </c>
      <c r="R552" s="203"/>
      <c r="S552" s="163">
        <f>I552</f>
        <v>17.407208697020565</v>
      </c>
      <c r="T552" s="164" t="e">
        <f>M552</f>
        <v>#DIV/0!</v>
      </c>
      <c r="U552" s="165" t="e">
        <f>Q552</f>
        <v>#DIV/0!</v>
      </c>
    </row>
    <row r="553" spans="1:21" x14ac:dyDescent="0.2">
      <c r="A553" s="11" t="str">
        <f t="shared" si="208"/>
        <v>Lothian</v>
      </c>
      <c r="B553" s="11" t="str">
        <f t="shared" si="209"/>
        <v>Trauma &amp; Orthopaedics14</v>
      </c>
      <c r="C553" s="393" t="str">
        <f t="shared" si="213"/>
        <v>Trauma &amp; Orthopaedics</v>
      </c>
      <c r="D553" s="86">
        <v>14</v>
      </c>
      <c r="E553" s="45" t="s">
        <v>30</v>
      </c>
      <c r="F553" s="48">
        <v>2204.4196000000002</v>
      </c>
      <c r="G553" s="46">
        <v>1920.831216</v>
      </c>
      <c r="H553" s="46">
        <v>1295.7608799999994</v>
      </c>
      <c r="I553" s="47">
        <v>1406.981648</v>
      </c>
      <c r="J553" s="358"/>
      <c r="K553" s="46"/>
      <c r="L553" s="46"/>
      <c r="M553" s="378"/>
      <c r="N553" s="48"/>
      <c r="O553" s="46"/>
      <c r="P553" s="46"/>
      <c r="Q553" s="47"/>
      <c r="R553" s="205"/>
      <c r="S553" s="163">
        <f>I553</f>
        <v>1406.981648</v>
      </c>
      <c r="T553" s="164">
        <f>M553</f>
        <v>0</v>
      </c>
      <c r="U553" s="165">
        <f>Q553</f>
        <v>0</v>
      </c>
    </row>
    <row r="554" spans="1:21" x14ac:dyDescent="0.2">
      <c r="A554" s="11" t="str">
        <f t="shared" si="208"/>
        <v>Lothian</v>
      </c>
      <c r="B554" s="11" t="str">
        <f t="shared" si="209"/>
        <v>Trauma &amp; Orthopaedics15</v>
      </c>
      <c r="C554" s="393" t="str">
        <f t="shared" si="213"/>
        <v>Trauma &amp; Orthopaedics</v>
      </c>
      <c r="D554" s="151">
        <v>15</v>
      </c>
      <c r="E554" s="152" t="s">
        <v>187</v>
      </c>
      <c r="F554" s="364">
        <v>2848.6940322049531</v>
      </c>
      <c r="G554" s="337">
        <v>2536.5691930056114</v>
      </c>
      <c r="H554" s="338">
        <v>2365.838574245618</v>
      </c>
      <c r="I554" s="365">
        <v>2195.1079554856246</v>
      </c>
      <c r="J554" s="339">
        <v>2024.3773367256313</v>
      </c>
      <c r="K554" s="340">
        <v>1853.646717965639</v>
      </c>
      <c r="L554" s="337">
        <v>1209.7483843565219</v>
      </c>
      <c r="M554" s="339">
        <v>565.85005074740536</v>
      </c>
      <c r="N554" s="396" t="s">
        <v>15</v>
      </c>
      <c r="O554" s="397" t="s">
        <v>15</v>
      </c>
      <c r="P554" s="398" t="s">
        <v>15</v>
      </c>
      <c r="Q554" s="399" t="s">
        <v>15</v>
      </c>
      <c r="R554" s="205"/>
      <c r="S554" s="163">
        <f>I554</f>
        <v>2195.1079554856246</v>
      </c>
      <c r="T554" s="164">
        <f>M554</f>
        <v>565.85005074740536</v>
      </c>
      <c r="U554" s="165" t="str">
        <f>Q554</f>
        <v>-</v>
      </c>
    </row>
    <row r="555" spans="1:21" x14ac:dyDescent="0.2">
      <c r="A555" s="11" t="str">
        <f t="shared" si="208"/>
        <v>Lothian</v>
      </c>
      <c r="B555" s="11" t="str">
        <f t="shared" si="209"/>
        <v>Trauma &amp; Orthopaedics16</v>
      </c>
      <c r="C555" s="393" t="str">
        <f t="shared" si="213"/>
        <v>Trauma &amp; Orthopaedics</v>
      </c>
      <c r="D555" s="85">
        <v>16</v>
      </c>
      <c r="E555" s="14" t="s">
        <v>31</v>
      </c>
      <c r="F555" s="367">
        <v>727.41960000000017</v>
      </c>
      <c r="G555" s="341">
        <v>443.83121600000004</v>
      </c>
      <c r="H555" s="341">
        <v>0</v>
      </c>
      <c r="I555" s="368">
        <v>0</v>
      </c>
      <c r="J555" s="359"/>
      <c r="K555" s="341"/>
      <c r="L555" s="341"/>
      <c r="M555" s="379"/>
      <c r="N555" s="367"/>
      <c r="O555" s="341"/>
      <c r="P555" s="341"/>
      <c r="Q555" s="368"/>
      <c r="R555" s="205"/>
      <c r="S555" s="159"/>
      <c r="T555" s="160"/>
      <c r="U555" s="162"/>
    </row>
    <row r="556" spans="1:21" x14ac:dyDescent="0.2">
      <c r="A556" s="11" t="str">
        <f t="shared" si="208"/>
        <v>Lothian</v>
      </c>
      <c r="B556" s="11" t="str">
        <f t="shared" si="209"/>
        <v xml:space="preserve">Trauma &amp; Orthopaedics </v>
      </c>
      <c r="C556" s="393" t="str">
        <f t="shared" si="213"/>
        <v>Trauma &amp; Orthopaedics</v>
      </c>
      <c r="D556" s="84" t="s">
        <v>79</v>
      </c>
      <c r="E556" s="21" t="s">
        <v>54</v>
      </c>
      <c r="F556" s="23"/>
      <c r="G556" s="24"/>
      <c r="H556" s="24"/>
      <c r="I556" s="25"/>
      <c r="J556" s="24"/>
      <c r="K556" s="24"/>
      <c r="L556" s="24"/>
      <c r="M556" s="24"/>
      <c r="N556" s="23"/>
      <c r="O556" s="24"/>
      <c r="P556" s="24"/>
      <c r="Q556" s="25"/>
      <c r="R556" s="200"/>
      <c r="S556" s="23"/>
      <c r="T556" s="24"/>
      <c r="U556" s="104"/>
    </row>
    <row r="557" spans="1:21" x14ac:dyDescent="0.2">
      <c r="A557" s="11" t="str">
        <f t="shared" si="208"/>
        <v>Lothian</v>
      </c>
      <c r="B557" s="11" t="str">
        <f t="shared" si="209"/>
        <v>Trauma &amp; Orthopaedics17</v>
      </c>
      <c r="C557" s="393" t="str">
        <f t="shared" si="213"/>
        <v>Trauma &amp; Orthopaedics</v>
      </c>
      <c r="D557" s="336">
        <v>17</v>
      </c>
      <c r="E557" s="44" t="s">
        <v>26</v>
      </c>
      <c r="F557" s="49">
        <v>0</v>
      </c>
      <c r="G557" s="50">
        <v>0</v>
      </c>
      <c r="H557" s="50">
        <v>0</v>
      </c>
      <c r="I557" s="51">
        <v>0</v>
      </c>
      <c r="J557" s="360">
        <v>0</v>
      </c>
      <c r="K557" s="50">
        <v>0</v>
      </c>
      <c r="L557" s="50">
        <v>0</v>
      </c>
      <c r="M557" s="380">
        <v>0</v>
      </c>
      <c r="N557" s="49">
        <v>0</v>
      </c>
      <c r="O557" s="50">
        <v>0</v>
      </c>
      <c r="P557" s="50">
        <v>0</v>
      </c>
      <c r="Q557" s="51">
        <v>0</v>
      </c>
      <c r="R557" s="200"/>
      <c r="S557" s="27"/>
      <c r="T557" s="28"/>
      <c r="U557" s="113"/>
    </row>
    <row r="558" spans="1:21" ht="13.5" thickBot="1" x14ac:dyDescent="0.25">
      <c r="A558" s="11" t="str">
        <f t="shared" si="208"/>
        <v>Lothian</v>
      </c>
      <c r="B558" s="11" t="str">
        <f t="shared" si="209"/>
        <v>Trauma &amp; Orthopaedics18</v>
      </c>
      <c r="C558" s="393" t="str">
        <f t="shared" si="213"/>
        <v>Trauma &amp; Orthopaedics</v>
      </c>
      <c r="D558" s="167">
        <v>18</v>
      </c>
      <c r="E558" s="168" t="s">
        <v>34</v>
      </c>
      <c r="F558" s="163">
        <f t="shared" ref="F558:Q558" si="220">F557*F546</f>
        <v>0</v>
      </c>
      <c r="G558" s="164">
        <f t="shared" si="220"/>
        <v>0</v>
      </c>
      <c r="H558" s="164">
        <f t="shared" si="220"/>
        <v>0</v>
      </c>
      <c r="I558" s="166">
        <f t="shared" si="220"/>
        <v>0</v>
      </c>
      <c r="J558" s="354">
        <f t="shared" si="220"/>
        <v>0</v>
      </c>
      <c r="K558" s="164">
        <f t="shared" si="220"/>
        <v>0</v>
      </c>
      <c r="L558" s="164">
        <f t="shared" si="220"/>
        <v>0</v>
      </c>
      <c r="M558" s="374">
        <f t="shared" si="220"/>
        <v>0</v>
      </c>
      <c r="N558" s="163">
        <f t="shared" si="220"/>
        <v>0</v>
      </c>
      <c r="O558" s="164">
        <f t="shared" si="220"/>
        <v>0</v>
      </c>
      <c r="P558" s="164">
        <f t="shared" si="220"/>
        <v>0</v>
      </c>
      <c r="Q558" s="166">
        <f t="shared" si="220"/>
        <v>0</v>
      </c>
      <c r="R558" s="202"/>
      <c r="S558" s="163">
        <f>SUM(F558:I558)</f>
        <v>0</v>
      </c>
      <c r="T558" s="164">
        <f>SUM(J558:M558)</f>
        <v>0</v>
      </c>
      <c r="U558" s="165">
        <f>SUM(N558:Q558)</f>
        <v>0</v>
      </c>
    </row>
    <row r="559" spans="1:21" ht="18.75" thickBot="1" x14ac:dyDescent="0.3">
      <c r="A559" s="11" t="str">
        <f t="shared" si="208"/>
        <v>Lothian</v>
      </c>
      <c r="B559" s="11" t="str">
        <f t="shared" si="209"/>
        <v>UrologyUrology</v>
      </c>
      <c r="C559" s="392" t="str">
        <f>D559</f>
        <v>Urology</v>
      </c>
      <c r="D559" s="511" t="s">
        <v>45</v>
      </c>
      <c r="E559" s="80"/>
      <c r="F559" s="366"/>
      <c r="G559" s="81"/>
      <c r="H559" s="81"/>
      <c r="I559" s="363"/>
      <c r="J559" s="81"/>
      <c r="K559" s="81"/>
      <c r="L559" s="81"/>
      <c r="M559" s="81"/>
      <c r="N559" s="382"/>
      <c r="O559" s="69"/>
      <c r="P559" s="69"/>
      <c r="Q559" s="383"/>
      <c r="R559" s="69"/>
      <c r="S559" s="382"/>
      <c r="T559" s="69"/>
      <c r="U559" s="82"/>
    </row>
    <row r="560" spans="1:21" x14ac:dyDescent="0.2">
      <c r="A560" s="11" t="str">
        <f t="shared" si="208"/>
        <v>Lothian</v>
      </c>
      <c r="B560" s="11" t="str">
        <f t="shared" si="209"/>
        <v>Urology1</v>
      </c>
      <c r="C560" s="393" t="str">
        <f t="shared" ref="C560:C584" si="221">C559</f>
        <v>Urology</v>
      </c>
      <c r="D560" s="84">
        <v>1</v>
      </c>
      <c r="E560" s="21" t="s">
        <v>52</v>
      </c>
      <c r="F560" s="197">
        <f>F664+F690</f>
        <v>1671</v>
      </c>
      <c r="G560" s="20"/>
      <c r="H560" s="20"/>
      <c r="I560" s="117"/>
      <c r="J560" s="13"/>
      <c r="K560" s="13"/>
      <c r="L560" s="13"/>
      <c r="M560" s="13"/>
      <c r="N560" s="125"/>
      <c r="O560" s="13"/>
      <c r="P560" s="13"/>
      <c r="Q560" s="126"/>
      <c r="R560" s="200"/>
      <c r="S560" s="116"/>
      <c r="T560" s="20"/>
      <c r="U560" s="118"/>
    </row>
    <row r="561" spans="1:21" x14ac:dyDescent="0.2">
      <c r="A561" s="11" t="str">
        <f t="shared" si="208"/>
        <v>Lothian</v>
      </c>
      <c r="B561" s="11" t="str">
        <f t="shared" si="209"/>
        <v>Urology2</v>
      </c>
      <c r="C561" s="393" t="str">
        <f t="shared" si="221"/>
        <v>Urology</v>
      </c>
      <c r="D561" s="84">
        <v>2</v>
      </c>
      <c r="E561" s="21" t="s">
        <v>93</v>
      </c>
      <c r="F561" s="197">
        <f>F665+F691</f>
        <v>452</v>
      </c>
      <c r="G561" s="20"/>
      <c r="H561" s="20"/>
      <c r="I561" s="117"/>
      <c r="J561" s="20"/>
      <c r="K561" s="20"/>
      <c r="L561" s="20"/>
      <c r="M561" s="20"/>
      <c r="N561" s="116"/>
      <c r="O561" s="20"/>
      <c r="P561" s="20"/>
      <c r="Q561" s="117"/>
      <c r="R561" s="200"/>
      <c r="S561" s="116"/>
      <c r="T561" s="20"/>
      <c r="U561" s="118"/>
    </row>
    <row r="562" spans="1:21" x14ac:dyDescent="0.2">
      <c r="A562" s="11" t="str">
        <f t="shared" si="208"/>
        <v>Lothian</v>
      </c>
      <c r="B562" s="11" t="str">
        <f t="shared" si="209"/>
        <v>Urology3</v>
      </c>
      <c r="C562" s="393" t="str">
        <f t="shared" si="221"/>
        <v>Urology</v>
      </c>
      <c r="D562" s="84">
        <v>3</v>
      </c>
      <c r="E562" s="21" t="s">
        <v>94</v>
      </c>
      <c r="F562" s="197">
        <f>F666+F692</f>
        <v>3794</v>
      </c>
      <c r="G562" s="20"/>
      <c r="H562" s="20"/>
      <c r="I562" s="117"/>
      <c r="J562" s="20"/>
      <c r="K562" s="20"/>
      <c r="L562" s="20"/>
      <c r="M562" s="20"/>
      <c r="N562" s="116"/>
      <c r="O562" s="20"/>
      <c r="P562" s="20"/>
      <c r="Q562" s="117"/>
      <c r="R562" s="200"/>
      <c r="S562" s="116"/>
      <c r="T562" s="20"/>
      <c r="U562" s="118"/>
    </row>
    <row r="563" spans="1:21" x14ac:dyDescent="0.2">
      <c r="A563" s="11" t="str">
        <f t="shared" si="208"/>
        <v>Lothian</v>
      </c>
      <c r="B563" s="11" t="str">
        <f t="shared" si="209"/>
        <v xml:space="preserve">Urology </v>
      </c>
      <c r="C563" s="393" t="str">
        <f t="shared" si="221"/>
        <v>Urology</v>
      </c>
      <c r="D563" s="88" t="s">
        <v>79</v>
      </c>
      <c r="E563" s="34"/>
      <c r="F563" s="116"/>
      <c r="G563" s="20"/>
      <c r="H563" s="20"/>
      <c r="I563" s="117"/>
      <c r="J563" s="52"/>
      <c r="K563" s="52"/>
      <c r="L563" s="52"/>
      <c r="M563" s="52"/>
      <c r="N563" s="127"/>
      <c r="O563" s="52"/>
      <c r="P563" s="52"/>
      <c r="Q563" s="128"/>
      <c r="R563" s="200"/>
      <c r="S563" s="116"/>
      <c r="T563" s="20"/>
      <c r="U563" s="118"/>
    </row>
    <row r="564" spans="1:21" x14ac:dyDescent="0.2">
      <c r="A564" s="11" t="str">
        <f t="shared" si="208"/>
        <v>Lothian</v>
      </c>
      <c r="B564" s="11" t="str">
        <f t="shared" si="209"/>
        <v xml:space="preserve">Urology </v>
      </c>
      <c r="C564" s="393" t="str">
        <f t="shared" si="221"/>
        <v>Urology</v>
      </c>
      <c r="D564" s="84" t="s">
        <v>79</v>
      </c>
      <c r="E564" s="21" t="s">
        <v>33</v>
      </c>
      <c r="F564" s="23"/>
      <c r="G564" s="24"/>
      <c r="H564" s="24"/>
      <c r="I564" s="25"/>
      <c r="J564" s="24"/>
      <c r="K564" s="24"/>
      <c r="L564" s="24"/>
      <c r="M564" s="24"/>
      <c r="N564" s="23"/>
      <c r="O564" s="24"/>
      <c r="P564" s="24"/>
      <c r="Q564" s="25"/>
      <c r="R564" s="200"/>
      <c r="S564" s="23"/>
      <c r="T564" s="24"/>
      <c r="U564" s="104"/>
    </row>
    <row r="565" spans="1:21" x14ac:dyDescent="0.2">
      <c r="A565" s="11" t="str">
        <f t="shared" si="208"/>
        <v>Lothian</v>
      </c>
      <c r="B565" s="11" t="str">
        <f t="shared" si="209"/>
        <v>Urology4</v>
      </c>
      <c r="C565" s="393" t="str">
        <f t="shared" si="221"/>
        <v>Urology</v>
      </c>
      <c r="D565" s="86">
        <v>4</v>
      </c>
      <c r="E565" s="26" t="s">
        <v>14</v>
      </c>
      <c r="F565" s="27">
        <f t="shared" ref="F565:I566" si="222">F669+F695</f>
        <v>3633</v>
      </c>
      <c r="G565" s="28">
        <f t="shared" si="222"/>
        <v>3633</v>
      </c>
      <c r="H565" s="28">
        <f t="shared" si="222"/>
        <v>3633</v>
      </c>
      <c r="I565" s="29">
        <f t="shared" si="222"/>
        <v>3633</v>
      </c>
      <c r="J565" s="356"/>
      <c r="K565" s="28"/>
      <c r="L565" s="28"/>
      <c r="M565" s="376"/>
      <c r="N565" s="27"/>
      <c r="O565" s="28"/>
      <c r="P565" s="28"/>
      <c r="Q565" s="29"/>
      <c r="R565" s="200"/>
      <c r="S565" s="179">
        <f>SUM(F565:I565)</f>
        <v>14532</v>
      </c>
      <c r="T565" s="180">
        <f>SUM(J565:M565)</f>
        <v>0</v>
      </c>
      <c r="U565" s="181">
        <f>SUM(N565:Q565)</f>
        <v>0</v>
      </c>
    </row>
    <row r="566" spans="1:21" x14ac:dyDescent="0.2">
      <c r="A566" s="11" t="str">
        <f t="shared" si="208"/>
        <v>Lothian</v>
      </c>
      <c r="B566" s="11" t="str">
        <f t="shared" si="209"/>
        <v>Urology5</v>
      </c>
      <c r="C566" s="393" t="str">
        <f t="shared" si="221"/>
        <v>Urology</v>
      </c>
      <c r="D566" s="87">
        <v>5</v>
      </c>
      <c r="E566" s="30" t="s">
        <v>13</v>
      </c>
      <c r="F566" s="31">
        <f t="shared" si="222"/>
        <v>933</v>
      </c>
      <c r="G566" s="32">
        <f t="shared" si="222"/>
        <v>933</v>
      </c>
      <c r="H566" s="32">
        <f t="shared" si="222"/>
        <v>893</v>
      </c>
      <c r="I566" s="33">
        <f t="shared" si="222"/>
        <v>903</v>
      </c>
      <c r="J566" s="357"/>
      <c r="K566" s="32"/>
      <c r="L566" s="32"/>
      <c r="M566" s="377"/>
      <c r="N566" s="31"/>
      <c r="O566" s="32"/>
      <c r="P566" s="32"/>
      <c r="Q566" s="33"/>
      <c r="R566" s="200"/>
      <c r="S566" s="163">
        <f>SUM(F566:I566)</f>
        <v>3662</v>
      </c>
      <c r="T566" s="164">
        <f>SUM(J566:M566)</f>
        <v>0</v>
      </c>
      <c r="U566" s="165">
        <f>SUM(N566:Q566)</f>
        <v>0</v>
      </c>
    </row>
    <row r="567" spans="1:21" x14ac:dyDescent="0.2">
      <c r="A567" s="11" t="str">
        <f t="shared" si="208"/>
        <v>Lothian</v>
      </c>
      <c r="B567" s="11" t="str">
        <f t="shared" si="209"/>
        <v>Urology6</v>
      </c>
      <c r="C567" s="393" t="str">
        <f t="shared" si="221"/>
        <v>Urology</v>
      </c>
      <c r="D567" s="84">
        <v>6</v>
      </c>
      <c r="E567" s="21" t="s">
        <v>16</v>
      </c>
      <c r="F567" s="62">
        <f t="shared" ref="F567:Q567" si="223">F565-F566</f>
        <v>2700</v>
      </c>
      <c r="G567" s="63">
        <f t="shared" si="223"/>
        <v>2700</v>
      </c>
      <c r="H567" s="63">
        <f t="shared" si="223"/>
        <v>2740</v>
      </c>
      <c r="I567" s="64">
        <f t="shared" si="223"/>
        <v>2730</v>
      </c>
      <c r="J567" s="352">
        <f t="shared" si="223"/>
        <v>0</v>
      </c>
      <c r="K567" s="63">
        <f t="shared" si="223"/>
        <v>0</v>
      </c>
      <c r="L567" s="63">
        <f t="shared" si="223"/>
        <v>0</v>
      </c>
      <c r="M567" s="372">
        <f t="shared" si="223"/>
        <v>0</v>
      </c>
      <c r="N567" s="62">
        <f t="shared" si="223"/>
        <v>0</v>
      </c>
      <c r="O567" s="63">
        <f t="shared" si="223"/>
        <v>0</v>
      </c>
      <c r="P567" s="63">
        <f t="shared" si="223"/>
        <v>0</v>
      </c>
      <c r="Q567" s="64">
        <f t="shared" si="223"/>
        <v>0</v>
      </c>
      <c r="R567" s="202"/>
      <c r="S567" s="386">
        <f>S565-S566</f>
        <v>10870</v>
      </c>
      <c r="T567" s="342">
        <f>T565-T566</f>
        <v>0</v>
      </c>
      <c r="U567" s="387">
        <f>U565-U566</f>
        <v>0</v>
      </c>
    </row>
    <row r="568" spans="1:21" x14ac:dyDescent="0.2">
      <c r="A568" s="11" t="str">
        <f t="shared" si="208"/>
        <v>Lothian</v>
      </c>
      <c r="B568" s="11" t="str">
        <f t="shared" si="209"/>
        <v xml:space="preserve">Urology </v>
      </c>
      <c r="C568" s="393" t="str">
        <f t="shared" si="221"/>
        <v>Urology</v>
      </c>
      <c r="D568" s="88" t="s">
        <v>79</v>
      </c>
      <c r="E568" s="34"/>
      <c r="F568" s="35"/>
      <c r="G568" s="36"/>
      <c r="H568" s="36"/>
      <c r="I568" s="37"/>
      <c r="J568" s="39"/>
      <c r="K568" s="39"/>
      <c r="L568" s="39"/>
      <c r="M568" s="39"/>
      <c r="N568" s="38"/>
      <c r="O568" s="39"/>
      <c r="P568" s="39"/>
      <c r="Q568" s="40"/>
      <c r="R568" s="200"/>
      <c r="S568" s="38"/>
      <c r="T568" s="39"/>
      <c r="U568" s="105"/>
    </row>
    <row r="569" spans="1:21" x14ac:dyDescent="0.2">
      <c r="A569" s="11" t="str">
        <f t="shared" si="208"/>
        <v>Lothian</v>
      </c>
      <c r="B569" s="11" t="str">
        <f t="shared" si="209"/>
        <v xml:space="preserve">Urology </v>
      </c>
      <c r="C569" s="393" t="str">
        <f t="shared" si="221"/>
        <v>Urology</v>
      </c>
      <c r="D569" s="84" t="s">
        <v>79</v>
      </c>
      <c r="E569" s="21" t="s">
        <v>29</v>
      </c>
      <c r="F569" s="23"/>
      <c r="G569" s="24"/>
      <c r="H569" s="24"/>
      <c r="I569" s="25"/>
      <c r="J569" s="24"/>
      <c r="K569" s="24"/>
      <c r="L569" s="24"/>
      <c r="M569" s="24"/>
      <c r="N569" s="23"/>
      <c r="O569" s="24"/>
      <c r="P569" s="24"/>
      <c r="Q569" s="25"/>
      <c r="R569" s="200"/>
      <c r="S569" s="23"/>
      <c r="T569" s="24"/>
      <c r="U569" s="104"/>
    </row>
    <row r="570" spans="1:21" x14ac:dyDescent="0.2">
      <c r="A570" s="11" t="str">
        <f t="shared" si="208"/>
        <v>Lothian</v>
      </c>
      <c r="B570" s="11" t="str">
        <f t="shared" si="209"/>
        <v>Urology7</v>
      </c>
      <c r="C570" s="393" t="str">
        <f t="shared" si="221"/>
        <v>Urology</v>
      </c>
      <c r="D570" s="86">
        <v>7</v>
      </c>
      <c r="E570" s="26" t="s">
        <v>46</v>
      </c>
      <c r="F570" s="27">
        <f t="shared" ref="F570:I571" si="224">F674+F700</f>
        <v>2117.61</v>
      </c>
      <c r="G570" s="28">
        <f t="shared" si="224"/>
        <v>2117.61</v>
      </c>
      <c r="H570" s="28">
        <f t="shared" si="224"/>
        <v>2117.61</v>
      </c>
      <c r="I570" s="29">
        <f t="shared" si="224"/>
        <v>2117.61</v>
      </c>
      <c r="J570" s="356"/>
      <c r="K570" s="28"/>
      <c r="L570" s="28"/>
      <c r="M570" s="376"/>
      <c r="N570" s="27"/>
      <c r="O570" s="28"/>
      <c r="P570" s="28"/>
      <c r="Q570" s="29"/>
      <c r="R570" s="205"/>
      <c r="S570" s="153">
        <f>SUM(F570:I570)</f>
        <v>8470.44</v>
      </c>
      <c r="T570" s="154">
        <f>SUM(J570:M570)</f>
        <v>0</v>
      </c>
      <c r="U570" s="157">
        <f>SUM(N570:Q570)</f>
        <v>0</v>
      </c>
    </row>
    <row r="571" spans="1:21" x14ac:dyDescent="0.2">
      <c r="A571" s="11" t="str">
        <f t="shared" si="208"/>
        <v>Lothian</v>
      </c>
      <c r="B571" s="11" t="str">
        <f t="shared" si="209"/>
        <v>Urology8</v>
      </c>
      <c r="C571" s="393" t="str">
        <f t="shared" si="221"/>
        <v>Urology</v>
      </c>
      <c r="D571" s="86">
        <v>8</v>
      </c>
      <c r="E571" s="30" t="s">
        <v>53</v>
      </c>
      <c r="F571" s="31">
        <f t="shared" si="224"/>
        <v>577</v>
      </c>
      <c r="G571" s="32">
        <f t="shared" si="224"/>
        <v>782</v>
      </c>
      <c r="H571" s="32">
        <f t="shared" si="224"/>
        <v>990</v>
      </c>
      <c r="I571" s="33">
        <f t="shared" si="224"/>
        <v>990</v>
      </c>
      <c r="J571" s="357"/>
      <c r="K571" s="32"/>
      <c r="L571" s="32"/>
      <c r="M571" s="377"/>
      <c r="N571" s="31"/>
      <c r="O571" s="32"/>
      <c r="P571" s="32"/>
      <c r="Q571" s="33"/>
      <c r="R571" s="205"/>
      <c r="S571" s="159">
        <f>SUM(F571:I571)</f>
        <v>3339</v>
      </c>
      <c r="T571" s="160">
        <f>SUM(J571:M571)</f>
        <v>0</v>
      </c>
      <c r="U571" s="162">
        <f>SUM(N571:Q571)</f>
        <v>0</v>
      </c>
    </row>
    <row r="572" spans="1:21" x14ac:dyDescent="0.2">
      <c r="A572" s="11" t="str">
        <f t="shared" si="208"/>
        <v>Lothian</v>
      </c>
      <c r="B572" s="11" t="str">
        <f t="shared" si="209"/>
        <v>Urology9</v>
      </c>
      <c r="C572" s="393" t="str">
        <f t="shared" si="221"/>
        <v>Urology</v>
      </c>
      <c r="D572" s="84">
        <v>9</v>
      </c>
      <c r="E572" s="21" t="s">
        <v>32</v>
      </c>
      <c r="F572" s="62">
        <f t="shared" ref="F572:Q572" si="225">SUM(F570:F571)</f>
        <v>2694.61</v>
      </c>
      <c r="G572" s="63">
        <f t="shared" si="225"/>
        <v>2899.61</v>
      </c>
      <c r="H572" s="63">
        <f t="shared" si="225"/>
        <v>3107.61</v>
      </c>
      <c r="I572" s="64">
        <f t="shared" si="225"/>
        <v>3107.61</v>
      </c>
      <c r="J572" s="352">
        <f t="shared" si="225"/>
        <v>0</v>
      </c>
      <c r="K572" s="63">
        <f t="shared" si="225"/>
        <v>0</v>
      </c>
      <c r="L572" s="63">
        <f t="shared" si="225"/>
        <v>0</v>
      </c>
      <c r="M572" s="372">
        <f t="shared" si="225"/>
        <v>0</v>
      </c>
      <c r="N572" s="62">
        <f t="shared" si="225"/>
        <v>0</v>
      </c>
      <c r="O572" s="63">
        <f t="shared" si="225"/>
        <v>0</v>
      </c>
      <c r="P572" s="63">
        <f t="shared" si="225"/>
        <v>0</v>
      </c>
      <c r="Q572" s="64">
        <f t="shared" si="225"/>
        <v>0</v>
      </c>
      <c r="R572" s="202"/>
      <c r="S572" s="62">
        <f>SUM(F572:I572)</f>
        <v>11809.44</v>
      </c>
      <c r="T572" s="63">
        <f>SUM(J572:M572)</f>
        <v>0</v>
      </c>
      <c r="U572" s="100">
        <f>SUM(N572:Q572)</f>
        <v>0</v>
      </c>
    </row>
    <row r="573" spans="1:21" x14ac:dyDescent="0.2">
      <c r="A573" s="11" t="str">
        <f t="shared" si="208"/>
        <v>Lothian</v>
      </c>
      <c r="B573" s="11" t="str">
        <f t="shared" si="209"/>
        <v xml:space="preserve">Urology </v>
      </c>
      <c r="C573" s="393" t="str">
        <f t="shared" si="221"/>
        <v>Urology</v>
      </c>
      <c r="D573" s="89" t="s">
        <v>79</v>
      </c>
      <c r="E573" s="43"/>
      <c r="F573" s="38"/>
      <c r="G573" s="39"/>
      <c r="H573" s="39"/>
      <c r="I573" s="40"/>
      <c r="J573" s="39"/>
      <c r="K573" s="39"/>
      <c r="L573" s="39"/>
      <c r="M573" s="39"/>
      <c r="N573" s="38"/>
      <c r="O573" s="39"/>
      <c r="P573" s="39"/>
      <c r="Q573" s="40"/>
      <c r="R573" s="205"/>
      <c r="S573" s="38"/>
      <c r="T573" s="39"/>
      <c r="U573" s="105"/>
    </row>
    <row r="574" spans="1:21" x14ac:dyDescent="0.2">
      <c r="A574" s="11" t="str">
        <f t="shared" si="208"/>
        <v>Lothian</v>
      </c>
      <c r="B574" s="11" t="str">
        <f t="shared" si="209"/>
        <v xml:space="preserve">Urology </v>
      </c>
      <c r="C574" s="393" t="str">
        <f t="shared" si="221"/>
        <v>Urology</v>
      </c>
      <c r="D574" s="84" t="s">
        <v>79</v>
      </c>
      <c r="E574" s="21" t="s">
        <v>24</v>
      </c>
      <c r="F574" s="23"/>
      <c r="G574" s="24"/>
      <c r="H574" s="24"/>
      <c r="I574" s="25"/>
      <c r="J574" s="24"/>
      <c r="K574" s="24"/>
      <c r="L574" s="24"/>
      <c r="M574" s="24"/>
      <c r="N574" s="23"/>
      <c r="O574" s="24"/>
      <c r="P574" s="24"/>
      <c r="Q574" s="25"/>
      <c r="R574" s="205"/>
      <c r="S574" s="23"/>
      <c r="T574" s="24"/>
      <c r="U574" s="104"/>
    </row>
    <row r="575" spans="1:21" x14ac:dyDescent="0.2">
      <c r="A575" s="11" t="str">
        <f t="shared" si="208"/>
        <v>Lothian</v>
      </c>
      <c r="B575" s="11" t="str">
        <f t="shared" si="209"/>
        <v>Urology10</v>
      </c>
      <c r="C575" s="393" t="str">
        <f t="shared" si="221"/>
        <v>Urology</v>
      </c>
      <c r="D575" s="151">
        <v>10</v>
      </c>
      <c r="E575" s="152" t="s">
        <v>109</v>
      </c>
      <c r="F575" s="153">
        <f t="shared" ref="F575:Q575" si="226">F567-F570</f>
        <v>582.38999999999987</v>
      </c>
      <c r="G575" s="154">
        <f t="shared" si="226"/>
        <v>582.38999999999987</v>
      </c>
      <c r="H575" s="154">
        <f t="shared" si="226"/>
        <v>622.38999999999987</v>
      </c>
      <c r="I575" s="155">
        <f t="shared" si="226"/>
        <v>612.38999999999987</v>
      </c>
      <c r="J575" s="343">
        <f t="shared" si="226"/>
        <v>0</v>
      </c>
      <c r="K575" s="154">
        <f t="shared" si="226"/>
        <v>0</v>
      </c>
      <c r="L575" s="154">
        <f t="shared" si="226"/>
        <v>0</v>
      </c>
      <c r="M575" s="371">
        <f t="shared" si="226"/>
        <v>0</v>
      </c>
      <c r="N575" s="153">
        <f t="shared" si="226"/>
        <v>0</v>
      </c>
      <c r="O575" s="154">
        <f t="shared" si="226"/>
        <v>0</v>
      </c>
      <c r="P575" s="154">
        <f t="shared" si="226"/>
        <v>0</v>
      </c>
      <c r="Q575" s="155">
        <f t="shared" si="226"/>
        <v>0</v>
      </c>
      <c r="R575" s="203"/>
      <c r="S575" s="344">
        <f>S567-S570</f>
        <v>2399.5599999999995</v>
      </c>
      <c r="T575" s="343">
        <f>T567-T570</f>
        <v>0</v>
      </c>
      <c r="U575" s="157">
        <f>U567-U570</f>
        <v>0</v>
      </c>
    </row>
    <row r="576" spans="1:21" x14ac:dyDescent="0.2">
      <c r="A576" s="11" t="str">
        <f t="shared" si="208"/>
        <v>Lothian</v>
      </c>
      <c r="B576" s="11" t="str">
        <f t="shared" si="209"/>
        <v>Urology11</v>
      </c>
      <c r="C576" s="393" t="str">
        <f t="shared" si="221"/>
        <v>Urology</v>
      </c>
      <c r="D576" s="151">
        <v>11</v>
      </c>
      <c r="E576" s="152" t="s">
        <v>110</v>
      </c>
      <c r="F576" s="159">
        <f t="shared" ref="F576:U576" si="227">F567-F572</f>
        <v>5.3899999999998727</v>
      </c>
      <c r="G576" s="160">
        <f t="shared" si="227"/>
        <v>-199.61000000000013</v>
      </c>
      <c r="H576" s="160">
        <f t="shared" si="227"/>
        <v>-367.61000000000013</v>
      </c>
      <c r="I576" s="161">
        <f t="shared" si="227"/>
        <v>-377.61000000000013</v>
      </c>
      <c r="J576" s="353">
        <f t="shared" si="227"/>
        <v>0</v>
      </c>
      <c r="K576" s="160">
        <f t="shared" si="227"/>
        <v>0</v>
      </c>
      <c r="L576" s="160">
        <f t="shared" si="227"/>
        <v>0</v>
      </c>
      <c r="M576" s="373">
        <f t="shared" si="227"/>
        <v>0</v>
      </c>
      <c r="N576" s="159">
        <f t="shared" si="227"/>
        <v>0</v>
      </c>
      <c r="O576" s="160">
        <f t="shared" si="227"/>
        <v>0</v>
      </c>
      <c r="P576" s="160">
        <f t="shared" si="227"/>
        <v>0</v>
      </c>
      <c r="Q576" s="161">
        <f t="shared" si="227"/>
        <v>0</v>
      </c>
      <c r="R576" s="203">
        <f t="shared" si="227"/>
        <v>0</v>
      </c>
      <c r="S576" s="153">
        <f t="shared" si="227"/>
        <v>-939.44000000000051</v>
      </c>
      <c r="T576" s="160">
        <f t="shared" si="227"/>
        <v>0</v>
      </c>
      <c r="U576" s="162">
        <f t="shared" si="227"/>
        <v>0</v>
      </c>
    </row>
    <row r="577" spans="1:21" x14ac:dyDescent="0.2">
      <c r="A577" s="11" t="str">
        <f t="shared" si="208"/>
        <v>Lothian</v>
      </c>
      <c r="B577" s="11" t="str">
        <f t="shared" si="209"/>
        <v>Urology12</v>
      </c>
      <c r="C577" s="393" t="str">
        <f t="shared" si="221"/>
        <v>Urology</v>
      </c>
      <c r="D577" s="151">
        <v>12</v>
      </c>
      <c r="E577" s="158" t="s">
        <v>27</v>
      </c>
      <c r="F577" s="170">
        <f>F562+F576</f>
        <v>3799.39</v>
      </c>
      <c r="G577" s="164">
        <f t="shared" ref="G577:Q577" si="228">F577+G576</f>
        <v>3599.7799999999997</v>
      </c>
      <c r="H577" s="164">
        <f t="shared" si="228"/>
        <v>3232.1699999999996</v>
      </c>
      <c r="I577" s="166">
        <f t="shared" si="228"/>
        <v>2854.5599999999995</v>
      </c>
      <c r="J577" s="354">
        <f t="shared" si="228"/>
        <v>2854.5599999999995</v>
      </c>
      <c r="K577" s="164">
        <f t="shared" si="228"/>
        <v>2854.5599999999995</v>
      </c>
      <c r="L577" s="164">
        <f t="shared" si="228"/>
        <v>2854.5599999999995</v>
      </c>
      <c r="M577" s="374">
        <f t="shared" si="228"/>
        <v>2854.5599999999995</v>
      </c>
      <c r="N577" s="163">
        <f t="shared" si="228"/>
        <v>2854.5599999999995</v>
      </c>
      <c r="O577" s="164">
        <f t="shared" si="228"/>
        <v>2854.5599999999995</v>
      </c>
      <c r="P577" s="164">
        <f t="shared" si="228"/>
        <v>2854.5599999999995</v>
      </c>
      <c r="Q577" s="166">
        <f t="shared" si="228"/>
        <v>2854.5599999999995</v>
      </c>
      <c r="R577" s="203"/>
      <c r="S577" s="163">
        <f>I577</f>
        <v>2854.5599999999995</v>
      </c>
      <c r="T577" s="164">
        <f>M577</f>
        <v>2854.5599999999995</v>
      </c>
      <c r="U577" s="165">
        <f>Q577</f>
        <v>2854.5599999999995</v>
      </c>
    </row>
    <row r="578" spans="1:21" x14ac:dyDescent="0.2">
      <c r="A578" s="11" t="str">
        <f t="shared" si="208"/>
        <v>Lothian</v>
      </c>
      <c r="B578" s="11" t="str">
        <f t="shared" si="209"/>
        <v>Urology13</v>
      </c>
      <c r="C578" s="393" t="str">
        <f t="shared" si="221"/>
        <v>Urology</v>
      </c>
      <c r="D578" s="151">
        <v>13</v>
      </c>
      <c r="E578" s="152" t="s">
        <v>25</v>
      </c>
      <c r="F578" s="163">
        <f t="shared" ref="F578:Q578" si="229">F577/(F572/13)</f>
        <v>18.329951273097034</v>
      </c>
      <c r="G578" s="164">
        <f t="shared" si="229"/>
        <v>16.139115260328111</v>
      </c>
      <c r="H578" s="164">
        <f t="shared" si="229"/>
        <v>13.521069246140922</v>
      </c>
      <c r="I578" s="166">
        <f t="shared" si="229"/>
        <v>11.941421220809557</v>
      </c>
      <c r="J578" s="354" t="e">
        <f t="shared" si="229"/>
        <v>#DIV/0!</v>
      </c>
      <c r="K578" s="164" t="e">
        <f t="shared" si="229"/>
        <v>#DIV/0!</v>
      </c>
      <c r="L578" s="164" t="e">
        <f t="shared" si="229"/>
        <v>#DIV/0!</v>
      </c>
      <c r="M578" s="374" t="e">
        <f t="shared" si="229"/>
        <v>#DIV/0!</v>
      </c>
      <c r="N578" s="163" t="e">
        <f t="shared" si="229"/>
        <v>#DIV/0!</v>
      </c>
      <c r="O578" s="164" t="e">
        <f t="shared" si="229"/>
        <v>#DIV/0!</v>
      </c>
      <c r="P578" s="164" t="e">
        <f t="shared" si="229"/>
        <v>#DIV/0!</v>
      </c>
      <c r="Q578" s="166" t="e">
        <f t="shared" si="229"/>
        <v>#DIV/0!</v>
      </c>
      <c r="R578" s="203"/>
      <c r="S578" s="163">
        <f>I578</f>
        <v>11.941421220809557</v>
      </c>
      <c r="T578" s="164" t="e">
        <f>M578</f>
        <v>#DIV/0!</v>
      </c>
      <c r="U578" s="165" t="e">
        <f>Q578</f>
        <v>#DIV/0!</v>
      </c>
    </row>
    <row r="579" spans="1:21" x14ac:dyDescent="0.2">
      <c r="A579" s="11" t="str">
        <f t="shared" si="208"/>
        <v>Lothian</v>
      </c>
      <c r="B579" s="11" t="str">
        <f t="shared" si="209"/>
        <v>Urology14</v>
      </c>
      <c r="C579" s="393" t="str">
        <f t="shared" si="221"/>
        <v>Urology</v>
      </c>
      <c r="D579" s="86">
        <v>14</v>
      </c>
      <c r="E579" s="45" t="s">
        <v>30</v>
      </c>
      <c r="F579" s="27">
        <f>F683+F709</f>
        <v>1676.3899999999999</v>
      </c>
      <c r="G579" s="28">
        <f>G683+G709</f>
        <v>1512.5800000000008</v>
      </c>
      <c r="H579" s="28">
        <f>H683+H709</f>
        <v>1285.3700000000017</v>
      </c>
      <c r="I579" s="29">
        <f>I683+I709</f>
        <v>1048.1600000000017</v>
      </c>
      <c r="J579" s="358"/>
      <c r="K579" s="46"/>
      <c r="L579" s="46"/>
      <c r="M579" s="378"/>
      <c r="N579" s="48"/>
      <c r="O579" s="46"/>
      <c r="P579" s="46"/>
      <c r="Q579" s="47"/>
      <c r="R579" s="205"/>
      <c r="S579" s="163">
        <f>I579</f>
        <v>1048.1600000000017</v>
      </c>
      <c r="T579" s="164">
        <f>M579</f>
        <v>0</v>
      </c>
      <c r="U579" s="165">
        <f>Q579</f>
        <v>0</v>
      </c>
    </row>
    <row r="580" spans="1:21" x14ac:dyDescent="0.2">
      <c r="A580" s="11" t="str">
        <f t="shared" si="208"/>
        <v>Lothian</v>
      </c>
      <c r="B580" s="11" t="str">
        <f t="shared" si="209"/>
        <v>Urology15</v>
      </c>
      <c r="C580" s="393" t="str">
        <f t="shared" si="221"/>
        <v>Urology</v>
      </c>
      <c r="D580" s="151">
        <v>15</v>
      </c>
      <c r="E580" s="152" t="s">
        <v>187</v>
      </c>
      <c r="F580" s="364">
        <v>1087.1018380514881</v>
      </c>
      <c r="G580" s="337">
        <v>967.99059529984322</v>
      </c>
      <c r="H580" s="338">
        <v>902.83738215466144</v>
      </c>
      <c r="I580" s="365">
        <v>837.68416900947966</v>
      </c>
      <c r="J580" s="339">
        <v>772.53095586429788</v>
      </c>
      <c r="K580" s="340">
        <v>707.3777427191161</v>
      </c>
      <c r="L580" s="337">
        <v>461.65705314300197</v>
      </c>
      <c r="M580" s="339">
        <v>215.93636356688802</v>
      </c>
      <c r="N580" s="396" t="s">
        <v>15</v>
      </c>
      <c r="O580" s="397" t="s">
        <v>15</v>
      </c>
      <c r="P580" s="398" t="s">
        <v>15</v>
      </c>
      <c r="Q580" s="399" t="s">
        <v>15</v>
      </c>
      <c r="R580" s="205"/>
      <c r="S580" s="163">
        <f>I580</f>
        <v>837.68416900947966</v>
      </c>
      <c r="T580" s="164">
        <f>M580</f>
        <v>215.93636356688802</v>
      </c>
      <c r="U580" s="165" t="str">
        <f>Q580</f>
        <v>-</v>
      </c>
    </row>
    <row r="581" spans="1:21" x14ac:dyDescent="0.2">
      <c r="A581" s="11" t="str">
        <f t="shared" si="208"/>
        <v>Lothian</v>
      </c>
      <c r="B581" s="11" t="str">
        <f t="shared" si="209"/>
        <v>Urology16</v>
      </c>
      <c r="C581" s="393" t="str">
        <f t="shared" si="221"/>
        <v>Urology</v>
      </c>
      <c r="D581" s="85">
        <v>16</v>
      </c>
      <c r="E581" s="14" t="s">
        <v>31</v>
      </c>
      <c r="F581" s="27">
        <f>F685+F711</f>
        <v>516.79</v>
      </c>
      <c r="G581" s="28">
        <f>G685+G711</f>
        <v>379.57999999999993</v>
      </c>
      <c r="H581" s="28">
        <f>H685+H711</f>
        <v>152</v>
      </c>
      <c r="I581" s="28">
        <f>I685+I711</f>
        <v>0</v>
      </c>
      <c r="J581" s="359"/>
      <c r="K581" s="341"/>
      <c r="L581" s="341"/>
      <c r="M581" s="379"/>
      <c r="N581" s="367"/>
      <c r="O581" s="341"/>
      <c r="P581" s="341"/>
      <c r="Q581" s="368"/>
      <c r="R581" s="205"/>
      <c r="S581" s="159"/>
      <c r="T581" s="160"/>
      <c r="U581" s="162"/>
    </row>
    <row r="582" spans="1:21" x14ac:dyDescent="0.2">
      <c r="A582" s="11" t="str">
        <f t="shared" si="208"/>
        <v>Lothian</v>
      </c>
      <c r="B582" s="11" t="str">
        <f t="shared" si="209"/>
        <v xml:space="preserve">Urology </v>
      </c>
      <c r="C582" s="393" t="str">
        <f t="shared" si="221"/>
        <v>Urology</v>
      </c>
      <c r="D582" s="84" t="s">
        <v>79</v>
      </c>
      <c r="E582" s="21" t="s">
        <v>54</v>
      </c>
      <c r="F582" s="23"/>
      <c r="G582" s="24"/>
      <c r="H582" s="24"/>
      <c r="I582" s="25"/>
      <c r="J582" s="24"/>
      <c r="K582" s="24"/>
      <c r="L582" s="24"/>
      <c r="M582" s="24"/>
      <c r="N582" s="23"/>
      <c r="O582" s="24"/>
      <c r="P582" s="24"/>
      <c r="Q582" s="25"/>
      <c r="R582" s="200"/>
      <c r="S582" s="23"/>
      <c r="T582" s="24"/>
      <c r="U582" s="104"/>
    </row>
    <row r="583" spans="1:21" x14ac:dyDescent="0.2">
      <c r="A583" s="11" t="str">
        <f t="shared" si="208"/>
        <v>Lothian</v>
      </c>
      <c r="B583" s="11" t="str">
        <f t="shared" si="209"/>
        <v>Urology17</v>
      </c>
      <c r="C583" s="393" t="str">
        <f t="shared" si="221"/>
        <v>Urology</v>
      </c>
      <c r="D583" s="336">
        <v>17</v>
      </c>
      <c r="E583" s="44" t="s">
        <v>26</v>
      </c>
      <c r="F583" s="49">
        <v>0</v>
      </c>
      <c r="G583" s="50">
        <v>0</v>
      </c>
      <c r="H583" s="50">
        <v>0</v>
      </c>
      <c r="I583" s="51">
        <v>0</v>
      </c>
      <c r="J583" s="360">
        <v>0</v>
      </c>
      <c r="K583" s="50">
        <v>0</v>
      </c>
      <c r="L583" s="50">
        <v>0</v>
      </c>
      <c r="M583" s="380">
        <v>0</v>
      </c>
      <c r="N583" s="49">
        <v>0</v>
      </c>
      <c r="O583" s="50">
        <v>0</v>
      </c>
      <c r="P583" s="50">
        <v>0</v>
      </c>
      <c r="Q583" s="51">
        <v>0</v>
      </c>
      <c r="R583" s="200"/>
      <c r="S583" s="27"/>
      <c r="T583" s="28"/>
      <c r="U583" s="113"/>
    </row>
    <row r="584" spans="1:21" ht="13.5" thickBot="1" x14ac:dyDescent="0.25">
      <c r="A584" s="11" t="str">
        <f t="shared" si="208"/>
        <v>Lothian</v>
      </c>
      <c r="B584" s="11" t="str">
        <f t="shared" si="209"/>
        <v>Urology18</v>
      </c>
      <c r="C584" s="393" t="str">
        <f t="shared" si="221"/>
        <v>Urology</v>
      </c>
      <c r="D584" s="167">
        <v>18</v>
      </c>
      <c r="E584" s="168" t="s">
        <v>34</v>
      </c>
      <c r="F584" s="163">
        <f t="shared" ref="F584:Q584" si="230">F583*F572</f>
        <v>0</v>
      </c>
      <c r="G584" s="164">
        <f t="shared" si="230"/>
        <v>0</v>
      </c>
      <c r="H584" s="164">
        <f t="shared" si="230"/>
        <v>0</v>
      </c>
      <c r="I584" s="166">
        <f t="shared" si="230"/>
        <v>0</v>
      </c>
      <c r="J584" s="354">
        <f t="shared" si="230"/>
        <v>0</v>
      </c>
      <c r="K584" s="164">
        <f t="shared" si="230"/>
        <v>0</v>
      </c>
      <c r="L584" s="164">
        <f t="shared" si="230"/>
        <v>0</v>
      </c>
      <c r="M584" s="374">
        <f t="shared" si="230"/>
        <v>0</v>
      </c>
      <c r="N584" s="163">
        <f t="shared" si="230"/>
        <v>0</v>
      </c>
      <c r="O584" s="164">
        <f t="shared" si="230"/>
        <v>0</v>
      </c>
      <c r="P584" s="164">
        <f t="shared" si="230"/>
        <v>0</v>
      </c>
      <c r="Q584" s="166">
        <f t="shared" si="230"/>
        <v>0</v>
      </c>
      <c r="R584" s="202"/>
      <c r="S584" s="163">
        <f>SUM(F584:I584)</f>
        <v>0</v>
      </c>
      <c r="T584" s="164">
        <f>SUM(J584:M584)</f>
        <v>0</v>
      </c>
      <c r="U584" s="165">
        <f>SUM(N584:Q584)</f>
        <v>0</v>
      </c>
    </row>
    <row r="585" spans="1:21" ht="18.75" thickBot="1" x14ac:dyDescent="0.3">
      <c r="A585" s="11" t="str">
        <f t="shared" si="208"/>
        <v>Lothian</v>
      </c>
      <c r="B585" s="11" t="str">
        <f t="shared" si="209"/>
        <v>General Surgery (Upper GI)General Surgery (Upper GI)</v>
      </c>
      <c r="C585" s="508" t="str">
        <f>D585</f>
        <v>General Surgery (Upper GI)</v>
      </c>
      <c r="D585" s="507" t="s">
        <v>315</v>
      </c>
      <c r="E585" s="80"/>
      <c r="F585" s="366"/>
      <c r="G585" s="81"/>
      <c r="H585" s="81"/>
      <c r="I585" s="363"/>
      <c r="J585" s="81"/>
      <c r="K585" s="81"/>
      <c r="L585" s="81"/>
      <c r="M585" s="81"/>
      <c r="N585" s="382"/>
      <c r="O585" s="69"/>
      <c r="P585" s="69"/>
      <c r="Q585" s="383"/>
      <c r="R585" s="69"/>
      <c r="S585" s="382"/>
      <c r="T585" s="69"/>
      <c r="U585" s="82"/>
    </row>
    <row r="586" spans="1:21" x14ac:dyDescent="0.2">
      <c r="A586" s="11" t="str">
        <f t="shared" si="208"/>
        <v>Lothian</v>
      </c>
      <c r="B586" s="11" t="str">
        <f t="shared" si="209"/>
        <v>General Surgery (Upper GI)1</v>
      </c>
      <c r="C586" s="506" t="str">
        <f t="shared" ref="C586:C610" si="231">C585</f>
        <v>General Surgery (Upper GI)</v>
      </c>
      <c r="D586" s="84">
        <v>1</v>
      </c>
      <c r="E586" s="21" t="s">
        <v>52</v>
      </c>
      <c r="F586" s="197">
        <v>299</v>
      </c>
      <c r="G586" s="20"/>
      <c r="H586" s="20"/>
      <c r="I586" s="117"/>
      <c r="J586" s="13"/>
      <c r="K586" s="13"/>
      <c r="L586" s="13"/>
      <c r="M586" s="13"/>
      <c r="N586" s="125"/>
      <c r="O586" s="13"/>
      <c r="P586" s="13"/>
      <c r="Q586" s="126"/>
      <c r="R586" s="200"/>
      <c r="S586" s="116"/>
      <c r="T586" s="20"/>
      <c r="U586" s="118"/>
    </row>
    <row r="587" spans="1:21" x14ac:dyDescent="0.2">
      <c r="A587" s="11" t="str">
        <f t="shared" si="208"/>
        <v>Lothian</v>
      </c>
      <c r="B587" s="11" t="str">
        <f t="shared" si="209"/>
        <v>General Surgery (Upper GI)2</v>
      </c>
      <c r="C587" s="506" t="str">
        <f t="shared" si="231"/>
        <v>General Surgery (Upper GI)</v>
      </c>
      <c r="D587" s="84">
        <v>2</v>
      </c>
      <c r="E587" s="21" t="s">
        <v>93</v>
      </c>
      <c r="F587" s="197">
        <v>96</v>
      </c>
      <c r="G587" s="20"/>
      <c r="H587" s="20"/>
      <c r="I587" s="117"/>
      <c r="J587" s="20"/>
      <c r="K587" s="20"/>
      <c r="L587" s="20"/>
      <c r="M587" s="20"/>
      <c r="N587" s="116"/>
      <c r="O587" s="20"/>
      <c r="P587" s="20"/>
      <c r="Q587" s="117"/>
      <c r="R587" s="200"/>
      <c r="S587" s="116"/>
      <c r="T587" s="20"/>
      <c r="U587" s="118"/>
    </row>
    <row r="588" spans="1:21" x14ac:dyDescent="0.2">
      <c r="A588" s="11" t="str">
        <f t="shared" si="208"/>
        <v>Lothian</v>
      </c>
      <c r="B588" s="11" t="str">
        <f t="shared" si="209"/>
        <v>General Surgery (Upper GI)3</v>
      </c>
      <c r="C588" s="506" t="str">
        <f t="shared" si="231"/>
        <v>General Surgery (Upper GI)</v>
      </c>
      <c r="D588" s="84">
        <v>3</v>
      </c>
      <c r="E588" s="21" t="s">
        <v>94</v>
      </c>
      <c r="F588" s="197">
        <v>1787</v>
      </c>
      <c r="G588" s="20"/>
      <c r="H588" s="20"/>
      <c r="I588" s="117"/>
      <c r="J588" s="20"/>
      <c r="K588" s="20"/>
      <c r="L588" s="20"/>
      <c r="M588" s="20"/>
      <c r="N588" s="116"/>
      <c r="O588" s="20"/>
      <c r="P588" s="20"/>
      <c r="Q588" s="117"/>
      <c r="R588" s="200"/>
      <c r="S588" s="116"/>
      <c r="T588" s="20"/>
      <c r="U588" s="118"/>
    </row>
    <row r="589" spans="1:21" x14ac:dyDescent="0.2">
      <c r="A589" s="11" t="str">
        <f t="shared" ref="A589:A652" si="232">$E$5</f>
        <v>Lothian</v>
      </c>
      <c r="B589" s="11" t="str">
        <f t="shared" ref="B589:B652" si="233">CONCATENATE(C589,D589)</f>
        <v xml:space="preserve">General Surgery (Upper GI) </v>
      </c>
      <c r="C589" s="506" t="str">
        <f t="shared" si="231"/>
        <v>General Surgery (Upper GI)</v>
      </c>
      <c r="D589" s="88" t="s">
        <v>79</v>
      </c>
      <c r="E589" s="34"/>
      <c r="F589" s="116"/>
      <c r="G589" s="20"/>
      <c r="H589" s="20"/>
      <c r="I589" s="117"/>
      <c r="J589" s="52"/>
      <c r="K589" s="52"/>
      <c r="L589" s="52"/>
      <c r="M589" s="52"/>
      <c r="N589" s="127"/>
      <c r="O589" s="52"/>
      <c r="P589" s="52"/>
      <c r="Q589" s="128"/>
      <c r="R589" s="200"/>
      <c r="S589" s="116"/>
      <c r="T589" s="20"/>
      <c r="U589" s="118"/>
    </row>
    <row r="590" spans="1:21" x14ac:dyDescent="0.2">
      <c r="A590" s="11" t="str">
        <f t="shared" si="232"/>
        <v>Lothian</v>
      </c>
      <c r="B590" s="11" t="str">
        <f t="shared" si="233"/>
        <v xml:space="preserve">General Surgery (Upper GI) </v>
      </c>
      <c r="C590" s="506" t="str">
        <f t="shared" si="231"/>
        <v>General Surgery (Upper GI)</v>
      </c>
      <c r="D590" s="84" t="s">
        <v>79</v>
      </c>
      <c r="E590" s="21" t="s">
        <v>33</v>
      </c>
      <c r="F590" s="23"/>
      <c r="G590" s="24"/>
      <c r="H590" s="24"/>
      <c r="I590" s="25"/>
      <c r="J590" s="24"/>
      <c r="K590" s="24"/>
      <c r="L590" s="24"/>
      <c r="M590" s="24"/>
      <c r="N590" s="23"/>
      <c r="O590" s="24"/>
      <c r="P590" s="24"/>
      <c r="Q590" s="25"/>
      <c r="R590" s="200"/>
      <c r="S590" s="23"/>
      <c r="T590" s="24"/>
      <c r="U590" s="104"/>
    </row>
    <row r="591" spans="1:21" x14ac:dyDescent="0.2">
      <c r="A591" s="11" t="str">
        <f t="shared" si="232"/>
        <v>Lothian</v>
      </c>
      <c r="B591" s="11" t="str">
        <f t="shared" si="233"/>
        <v>General Surgery (Upper GI)4</v>
      </c>
      <c r="C591" s="506" t="str">
        <f t="shared" si="231"/>
        <v>General Surgery (Upper GI)</v>
      </c>
      <c r="D591" s="86">
        <v>4</v>
      </c>
      <c r="E591" s="26" t="s">
        <v>14</v>
      </c>
      <c r="F591" s="27">
        <v>1905.36</v>
      </c>
      <c r="G591" s="28">
        <v>1944.12</v>
      </c>
      <c r="H591" s="28">
        <v>1781.94</v>
      </c>
      <c r="I591" s="29">
        <v>1738.08</v>
      </c>
      <c r="J591" s="356"/>
      <c r="K591" s="28"/>
      <c r="L591" s="28"/>
      <c r="M591" s="376"/>
      <c r="N591" s="27"/>
      <c r="O591" s="28"/>
      <c r="P591" s="28"/>
      <c r="Q591" s="29"/>
      <c r="R591" s="200"/>
      <c r="S591" s="179">
        <f>SUM(F591:I591)</f>
        <v>7369.5</v>
      </c>
      <c r="T591" s="180">
        <f>SUM(J591:M591)</f>
        <v>0</v>
      </c>
      <c r="U591" s="181">
        <f>SUM(N591:Q591)</f>
        <v>0</v>
      </c>
    </row>
    <row r="592" spans="1:21" x14ac:dyDescent="0.2">
      <c r="A592" s="11" t="str">
        <f t="shared" si="232"/>
        <v>Lothian</v>
      </c>
      <c r="B592" s="11" t="str">
        <f t="shared" si="233"/>
        <v>General Surgery (Upper GI)5</v>
      </c>
      <c r="C592" s="506" t="str">
        <f t="shared" si="231"/>
        <v>General Surgery (Upper GI)</v>
      </c>
      <c r="D592" s="87">
        <v>5</v>
      </c>
      <c r="E592" s="30" t="s">
        <v>13</v>
      </c>
      <c r="F592" s="31">
        <v>444</v>
      </c>
      <c r="G592" s="32">
        <v>489.3</v>
      </c>
      <c r="H592" s="32">
        <v>539.70000000000005</v>
      </c>
      <c r="I592" s="33">
        <v>525</v>
      </c>
      <c r="J592" s="357"/>
      <c r="K592" s="32"/>
      <c r="L592" s="32"/>
      <c r="M592" s="377"/>
      <c r="N592" s="31"/>
      <c r="O592" s="32"/>
      <c r="P592" s="32"/>
      <c r="Q592" s="33"/>
      <c r="R592" s="200"/>
      <c r="S592" s="163">
        <f>SUM(F592:I592)</f>
        <v>1998</v>
      </c>
      <c r="T592" s="164">
        <f>SUM(J592:M592)</f>
        <v>0</v>
      </c>
      <c r="U592" s="165">
        <f>SUM(N592:Q592)</f>
        <v>0</v>
      </c>
    </row>
    <row r="593" spans="1:21" x14ac:dyDescent="0.2">
      <c r="A593" s="11" t="str">
        <f t="shared" si="232"/>
        <v>Lothian</v>
      </c>
      <c r="B593" s="11" t="str">
        <f t="shared" si="233"/>
        <v>General Surgery (Upper GI)6</v>
      </c>
      <c r="C593" s="506" t="str">
        <f t="shared" si="231"/>
        <v>General Surgery (Upper GI)</v>
      </c>
      <c r="D593" s="84">
        <v>6</v>
      </c>
      <c r="E593" s="21" t="s">
        <v>16</v>
      </c>
      <c r="F593" s="62">
        <f t="shared" ref="F593:Q593" si="234">F591-F592</f>
        <v>1461.36</v>
      </c>
      <c r="G593" s="63">
        <f t="shared" si="234"/>
        <v>1454.82</v>
      </c>
      <c r="H593" s="63">
        <f t="shared" si="234"/>
        <v>1242.24</v>
      </c>
      <c r="I593" s="64">
        <f t="shared" si="234"/>
        <v>1213.08</v>
      </c>
      <c r="J593" s="352">
        <f t="shared" si="234"/>
        <v>0</v>
      </c>
      <c r="K593" s="63">
        <f t="shared" si="234"/>
        <v>0</v>
      </c>
      <c r="L593" s="63">
        <f t="shared" si="234"/>
        <v>0</v>
      </c>
      <c r="M593" s="372">
        <f t="shared" si="234"/>
        <v>0</v>
      </c>
      <c r="N593" s="62">
        <f t="shared" si="234"/>
        <v>0</v>
      </c>
      <c r="O593" s="63">
        <f t="shared" si="234"/>
        <v>0</v>
      </c>
      <c r="P593" s="63">
        <f t="shared" si="234"/>
        <v>0</v>
      </c>
      <c r="Q593" s="64">
        <f t="shared" si="234"/>
        <v>0</v>
      </c>
      <c r="R593" s="202"/>
      <c r="S593" s="386">
        <f>S591-S592</f>
        <v>5371.5</v>
      </c>
      <c r="T593" s="342">
        <f>T591-T592</f>
        <v>0</v>
      </c>
      <c r="U593" s="387">
        <f>U591-U592</f>
        <v>0</v>
      </c>
    </row>
    <row r="594" spans="1:21" x14ac:dyDescent="0.2">
      <c r="A594" s="11" t="str">
        <f t="shared" si="232"/>
        <v>Lothian</v>
      </c>
      <c r="B594" s="11" t="str">
        <f t="shared" si="233"/>
        <v xml:space="preserve">General Surgery (Upper GI) </v>
      </c>
      <c r="C594" s="506" t="str">
        <f t="shared" si="231"/>
        <v>General Surgery (Upper GI)</v>
      </c>
      <c r="D594" s="88" t="s">
        <v>79</v>
      </c>
      <c r="E594" s="34"/>
      <c r="F594" s="35"/>
      <c r="G594" s="36"/>
      <c r="H594" s="36"/>
      <c r="I594" s="37"/>
      <c r="J594" s="39"/>
      <c r="K594" s="39"/>
      <c r="L594" s="39"/>
      <c r="M594" s="39"/>
      <c r="N594" s="38"/>
      <c r="O594" s="39"/>
      <c r="P594" s="39"/>
      <c r="Q594" s="40"/>
      <c r="R594" s="200"/>
      <c r="S594" s="38"/>
      <c r="T594" s="39"/>
      <c r="U594" s="105"/>
    </row>
    <row r="595" spans="1:21" x14ac:dyDescent="0.2">
      <c r="A595" s="11" t="str">
        <f t="shared" si="232"/>
        <v>Lothian</v>
      </c>
      <c r="B595" s="11" t="str">
        <f t="shared" si="233"/>
        <v xml:space="preserve">General Surgery (Upper GI) </v>
      </c>
      <c r="C595" s="506" t="str">
        <f t="shared" si="231"/>
        <v>General Surgery (Upper GI)</v>
      </c>
      <c r="D595" s="84" t="s">
        <v>79</v>
      </c>
      <c r="E595" s="21" t="s">
        <v>29</v>
      </c>
      <c r="F595" s="23"/>
      <c r="G595" s="24"/>
      <c r="H595" s="24"/>
      <c r="I595" s="25"/>
      <c r="J595" s="24"/>
      <c r="K595" s="24"/>
      <c r="L595" s="24"/>
      <c r="M595" s="24"/>
      <c r="N595" s="23"/>
      <c r="O595" s="24"/>
      <c r="P595" s="24"/>
      <c r="Q595" s="25"/>
      <c r="R595" s="200"/>
      <c r="S595" s="23"/>
      <c r="T595" s="24"/>
      <c r="U595" s="104"/>
    </row>
    <row r="596" spans="1:21" x14ac:dyDescent="0.2">
      <c r="A596" s="11" t="str">
        <f t="shared" si="232"/>
        <v>Lothian</v>
      </c>
      <c r="B596" s="11" t="str">
        <f t="shared" si="233"/>
        <v>General Surgery (Upper GI)7</v>
      </c>
      <c r="C596" s="506" t="str">
        <f t="shared" si="231"/>
        <v>General Surgery (Upper GI)</v>
      </c>
      <c r="D596" s="86">
        <v>7</v>
      </c>
      <c r="E596" s="26" t="s">
        <v>46</v>
      </c>
      <c r="F596" s="27">
        <v>1285.02</v>
      </c>
      <c r="G596" s="28">
        <v>1126.6199999999999</v>
      </c>
      <c r="H596" s="28">
        <v>1094.94</v>
      </c>
      <c r="I596" s="29">
        <v>1134.54</v>
      </c>
      <c r="J596" s="356"/>
      <c r="K596" s="28"/>
      <c r="L596" s="28"/>
      <c r="M596" s="376"/>
      <c r="N596" s="27"/>
      <c r="O596" s="28"/>
      <c r="P596" s="28"/>
      <c r="Q596" s="29"/>
      <c r="R596" s="205"/>
      <c r="S596" s="153">
        <f>SUM(F596:I596)</f>
        <v>4641.12</v>
      </c>
      <c r="T596" s="154">
        <f>SUM(J596:M596)</f>
        <v>0</v>
      </c>
      <c r="U596" s="157">
        <f>SUM(N596:Q596)</f>
        <v>0</v>
      </c>
    </row>
    <row r="597" spans="1:21" x14ac:dyDescent="0.2">
      <c r="A597" s="11" t="str">
        <f t="shared" si="232"/>
        <v>Lothian</v>
      </c>
      <c r="B597" s="11" t="str">
        <f t="shared" si="233"/>
        <v>General Surgery (Upper GI)8</v>
      </c>
      <c r="C597" s="506" t="str">
        <f t="shared" si="231"/>
        <v>General Surgery (Upper GI)</v>
      </c>
      <c r="D597" s="86">
        <v>8</v>
      </c>
      <c r="E597" s="30" t="s">
        <v>53</v>
      </c>
      <c r="F597" s="31">
        <v>229</v>
      </c>
      <c r="G597" s="32">
        <v>220</v>
      </c>
      <c r="H597" s="32">
        <v>240</v>
      </c>
      <c r="I597" s="33">
        <v>240</v>
      </c>
      <c r="J597" s="357"/>
      <c r="K597" s="32"/>
      <c r="L597" s="32"/>
      <c r="M597" s="377"/>
      <c r="N597" s="31"/>
      <c r="O597" s="32"/>
      <c r="P597" s="32"/>
      <c r="Q597" s="33"/>
      <c r="R597" s="205"/>
      <c r="S597" s="159">
        <f>SUM(F597:I597)</f>
        <v>929</v>
      </c>
      <c r="T597" s="160">
        <f>SUM(J597:M597)</f>
        <v>0</v>
      </c>
      <c r="U597" s="162">
        <f>SUM(N597:Q597)</f>
        <v>0</v>
      </c>
    </row>
    <row r="598" spans="1:21" x14ac:dyDescent="0.2">
      <c r="A598" s="11" t="str">
        <f t="shared" si="232"/>
        <v>Lothian</v>
      </c>
      <c r="B598" s="11" t="str">
        <f t="shared" si="233"/>
        <v>General Surgery (Upper GI)9</v>
      </c>
      <c r="C598" s="506" t="str">
        <f t="shared" si="231"/>
        <v>General Surgery (Upper GI)</v>
      </c>
      <c r="D598" s="84">
        <v>9</v>
      </c>
      <c r="E598" s="21" t="s">
        <v>32</v>
      </c>
      <c r="F598" s="62">
        <f t="shared" ref="F598:Q598" si="235">SUM(F596:F597)</f>
        <v>1514.02</v>
      </c>
      <c r="G598" s="63">
        <f t="shared" si="235"/>
        <v>1346.62</v>
      </c>
      <c r="H598" s="63">
        <f t="shared" si="235"/>
        <v>1334.94</v>
      </c>
      <c r="I598" s="64">
        <f t="shared" si="235"/>
        <v>1374.54</v>
      </c>
      <c r="J598" s="352">
        <f t="shared" si="235"/>
        <v>0</v>
      </c>
      <c r="K598" s="63">
        <f t="shared" si="235"/>
        <v>0</v>
      </c>
      <c r="L598" s="63">
        <f t="shared" si="235"/>
        <v>0</v>
      </c>
      <c r="M598" s="372">
        <f t="shared" si="235"/>
        <v>0</v>
      </c>
      <c r="N598" s="62">
        <f t="shared" si="235"/>
        <v>0</v>
      </c>
      <c r="O598" s="63">
        <f t="shared" si="235"/>
        <v>0</v>
      </c>
      <c r="P598" s="63">
        <f t="shared" si="235"/>
        <v>0</v>
      </c>
      <c r="Q598" s="64">
        <f t="shared" si="235"/>
        <v>0</v>
      </c>
      <c r="R598" s="202"/>
      <c r="S598" s="62">
        <f>SUM(F598:I598)</f>
        <v>5570.12</v>
      </c>
      <c r="T598" s="63">
        <f>SUM(J598:M598)</f>
        <v>0</v>
      </c>
      <c r="U598" s="100">
        <f>SUM(N598:Q598)</f>
        <v>0</v>
      </c>
    </row>
    <row r="599" spans="1:21" x14ac:dyDescent="0.2">
      <c r="A599" s="11" t="str">
        <f t="shared" si="232"/>
        <v>Lothian</v>
      </c>
      <c r="B599" s="11" t="str">
        <f t="shared" si="233"/>
        <v xml:space="preserve">General Surgery (Upper GI) </v>
      </c>
      <c r="C599" s="506" t="str">
        <f t="shared" si="231"/>
        <v>General Surgery (Upper GI)</v>
      </c>
      <c r="D599" s="89" t="s">
        <v>79</v>
      </c>
      <c r="E599" s="43"/>
      <c r="F599" s="38"/>
      <c r="G599" s="39"/>
      <c r="H599" s="39"/>
      <c r="I599" s="40"/>
      <c r="J599" s="39"/>
      <c r="K599" s="39"/>
      <c r="L599" s="39"/>
      <c r="M599" s="39"/>
      <c r="N599" s="38"/>
      <c r="O599" s="39"/>
      <c r="P599" s="39"/>
      <c r="Q599" s="40"/>
      <c r="R599" s="205"/>
      <c r="S599" s="38"/>
      <c r="T599" s="39"/>
      <c r="U599" s="105"/>
    </row>
    <row r="600" spans="1:21" x14ac:dyDescent="0.2">
      <c r="A600" s="11" t="str">
        <f t="shared" si="232"/>
        <v>Lothian</v>
      </c>
      <c r="B600" s="11" t="str">
        <f t="shared" si="233"/>
        <v xml:space="preserve">General Surgery (Upper GI) </v>
      </c>
      <c r="C600" s="506" t="str">
        <f t="shared" si="231"/>
        <v>General Surgery (Upper GI)</v>
      </c>
      <c r="D600" s="84" t="s">
        <v>79</v>
      </c>
      <c r="E600" s="21" t="s">
        <v>24</v>
      </c>
      <c r="F600" s="23"/>
      <c r="G600" s="24"/>
      <c r="H600" s="24"/>
      <c r="I600" s="25"/>
      <c r="J600" s="24"/>
      <c r="K600" s="24"/>
      <c r="L600" s="24"/>
      <c r="M600" s="24"/>
      <c r="N600" s="23"/>
      <c r="O600" s="24"/>
      <c r="P600" s="24"/>
      <c r="Q600" s="25"/>
      <c r="R600" s="205"/>
      <c r="S600" s="23"/>
      <c r="T600" s="24"/>
      <c r="U600" s="104"/>
    </row>
    <row r="601" spans="1:21" x14ac:dyDescent="0.2">
      <c r="A601" s="11" t="str">
        <f t="shared" si="232"/>
        <v>Lothian</v>
      </c>
      <c r="B601" s="11" t="str">
        <f t="shared" si="233"/>
        <v>General Surgery (Upper GI)10</v>
      </c>
      <c r="C601" s="506" t="str">
        <f t="shared" si="231"/>
        <v>General Surgery (Upper GI)</v>
      </c>
      <c r="D601" s="151">
        <v>10</v>
      </c>
      <c r="E601" s="152" t="s">
        <v>109</v>
      </c>
      <c r="F601" s="153">
        <f t="shared" ref="F601:Q601" si="236">F593-F596</f>
        <v>176.33999999999992</v>
      </c>
      <c r="G601" s="154">
        <f t="shared" si="236"/>
        <v>328.20000000000005</v>
      </c>
      <c r="H601" s="154">
        <f t="shared" si="236"/>
        <v>147.29999999999995</v>
      </c>
      <c r="I601" s="155">
        <f t="shared" si="236"/>
        <v>78.539999999999964</v>
      </c>
      <c r="J601" s="343">
        <f t="shared" si="236"/>
        <v>0</v>
      </c>
      <c r="K601" s="154">
        <f t="shared" si="236"/>
        <v>0</v>
      </c>
      <c r="L601" s="154">
        <f t="shared" si="236"/>
        <v>0</v>
      </c>
      <c r="M601" s="371">
        <f t="shared" si="236"/>
        <v>0</v>
      </c>
      <c r="N601" s="153">
        <f t="shared" si="236"/>
        <v>0</v>
      </c>
      <c r="O601" s="154">
        <f t="shared" si="236"/>
        <v>0</v>
      </c>
      <c r="P601" s="154">
        <f t="shared" si="236"/>
        <v>0</v>
      </c>
      <c r="Q601" s="155">
        <f t="shared" si="236"/>
        <v>0</v>
      </c>
      <c r="R601" s="203"/>
      <c r="S601" s="344">
        <f>S593-S596</f>
        <v>730.38000000000011</v>
      </c>
      <c r="T601" s="343">
        <f>T593-T596</f>
        <v>0</v>
      </c>
      <c r="U601" s="157">
        <f>U593-U596</f>
        <v>0</v>
      </c>
    </row>
    <row r="602" spans="1:21" x14ac:dyDescent="0.2">
      <c r="A602" s="11" t="str">
        <f t="shared" si="232"/>
        <v>Lothian</v>
      </c>
      <c r="B602" s="11" t="str">
        <f t="shared" si="233"/>
        <v>General Surgery (Upper GI)11</v>
      </c>
      <c r="C602" s="506" t="str">
        <f t="shared" si="231"/>
        <v>General Surgery (Upper GI)</v>
      </c>
      <c r="D602" s="151">
        <v>11</v>
      </c>
      <c r="E602" s="152" t="s">
        <v>110</v>
      </c>
      <c r="F602" s="159">
        <f t="shared" ref="F602:U602" si="237">F593-F598</f>
        <v>-52.660000000000082</v>
      </c>
      <c r="G602" s="160">
        <f t="shared" si="237"/>
        <v>108.20000000000005</v>
      </c>
      <c r="H602" s="160">
        <f t="shared" si="237"/>
        <v>-92.700000000000045</v>
      </c>
      <c r="I602" s="161">
        <f t="shared" si="237"/>
        <v>-161.46000000000004</v>
      </c>
      <c r="J602" s="353">
        <f t="shared" si="237"/>
        <v>0</v>
      </c>
      <c r="K602" s="160">
        <f t="shared" si="237"/>
        <v>0</v>
      </c>
      <c r="L602" s="160">
        <f t="shared" si="237"/>
        <v>0</v>
      </c>
      <c r="M602" s="373">
        <f t="shared" si="237"/>
        <v>0</v>
      </c>
      <c r="N602" s="159">
        <f t="shared" si="237"/>
        <v>0</v>
      </c>
      <c r="O602" s="160">
        <f t="shared" si="237"/>
        <v>0</v>
      </c>
      <c r="P602" s="160">
        <f t="shared" si="237"/>
        <v>0</v>
      </c>
      <c r="Q602" s="161">
        <f t="shared" si="237"/>
        <v>0</v>
      </c>
      <c r="R602" s="203">
        <f t="shared" si="237"/>
        <v>0</v>
      </c>
      <c r="S602" s="153">
        <f t="shared" si="237"/>
        <v>-198.61999999999989</v>
      </c>
      <c r="T602" s="160">
        <f t="shared" si="237"/>
        <v>0</v>
      </c>
      <c r="U602" s="162">
        <f t="shared" si="237"/>
        <v>0</v>
      </c>
    </row>
    <row r="603" spans="1:21" x14ac:dyDescent="0.2">
      <c r="A603" s="11" t="str">
        <f t="shared" si="232"/>
        <v>Lothian</v>
      </c>
      <c r="B603" s="11" t="str">
        <f t="shared" si="233"/>
        <v>General Surgery (Upper GI)12</v>
      </c>
      <c r="C603" s="506" t="str">
        <f t="shared" si="231"/>
        <v>General Surgery (Upper GI)</v>
      </c>
      <c r="D603" s="151">
        <v>12</v>
      </c>
      <c r="E603" s="158" t="s">
        <v>27</v>
      </c>
      <c r="F603" s="170">
        <f>F588+F602</f>
        <v>1734.34</v>
      </c>
      <c r="G603" s="164">
        <f t="shared" ref="G603:Q603" si="238">F603+G602</f>
        <v>1842.54</v>
      </c>
      <c r="H603" s="164">
        <f t="shared" si="238"/>
        <v>1749.84</v>
      </c>
      <c r="I603" s="166">
        <f t="shared" si="238"/>
        <v>1588.3799999999999</v>
      </c>
      <c r="J603" s="354">
        <f t="shared" si="238"/>
        <v>1588.3799999999999</v>
      </c>
      <c r="K603" s="164">
        <f t="shared" si="238"/>
        <v>1588.3799999999999</v>
      </c>
      <c r="L603" s="164">
        <f t="shared" si="238"/>
        <v>1588.3799999999999</v>
      </c>
      <c r="M603" s="374">
        <f t="shared" si="238"/>
        <v>1588.3799999999999</v>
      </c>
      <c r="N603" s="163">
        <f t="shared" si="238"/>
        <v>1588.3799999999999</v>
      </c>
      <c r="O603" s="164">
        <f t="shared" si="238"/>
        <v>1588.3799999999999</v>
      </c>
      <c r="P603" s="164">
        <f t="shared" si="238"/>
        <v>1588.3799999999999</v>
      </c>
      <c r="Q603" s="166">
        <f t="shared" si="238"/>
        <v>1588.3799999999999</v>
      </c>
      <c r="R603" s="203"/>
      <c r="S603" s="163">
        <f>I603</f>
        <v>1588.3799999999999</v>
      </c>
      <c r="T603" s="164">
        <f>M603</f>
        <v>1588.3799999999999</v>
      </c>
      <c r="U603" s="165">
        <f>Q603</f>
        <v>1588.3799999999999</v>
      </c>
    </row>
    <row r="604" spans="1:21" x14ac:dyDescent="0.2">
      <c r="A604" s="11" t="str">
        <f t="shared" si="232"/>
        <v>Lothian</v>
      </c>
      <c r="B604" s="11" t="str">
        <f t="shared" si="233"/>
        <v>General Surgery (Upper GI)13</v>
      </c>
      <c r="C604" s="506" t="str">
        <f t="shared" si="231"/>
        <v>General Surgery (Upper GI)</v>
      </c>
      <c r="D604" s="151">
        <v>13</v>
      </c>
      <c r="E604" s="152" t="s">
        <v>25</v>
      </c>
      <c r="F604" s="163">
        <f t="shared" ref="F604:Q604" si="239">F603/(F598/13)</f>
        <v>14.891758365147091</v>
      </c>
      <c r="G604" s="164">
        <f t="shared" si="239"/>
        <v>17.787512438549854</v>
      </c>
      <c r="H604" s="164">
        <f t="shared" si="239"/>
        <v>17.040406310395969</v>
      </c>
      <c r="I604" s="166">
        <f t="shared" si="239"/>
        <v>15.022436596970623</v>
      </c>
      <c r="J604" s="354" t="e">
        <f t="shared" si="239"/>
        <v>#DIV/0!</v>
      </c>
      <c r="K604" s="164" t="e">
        <f t="shared" si="239"/>
        <v>#DIV/0!</v>
      </c>
      <c r="L604" s="164" t="e">
        <f t="shared" si="239"/>
        <v>#DIV/0!</v>
      </c>
      <c r="M604" s="374" t="e">
        <f t="shared" si="239"/>
        <v>#DIV/0!</v>
      </c>
      <c r="N604" s="163" t="e">
        <f t="shared" si="239"/>
        <v>#DIV/0!</v>
      </c>
      <c r="O604" s="164" t="e">
        <f t="shared" si="239"/>
        <v>#DIV/0!</v>
      </c>
      <c r="P604" s="164" t="e">
        <f t="shared" si="239"/>
        <v>#DIV/0!</v>
      </c>
      <c r="Q604" s="166" t="e">
        <f t="shared" si="239"/>
        <v>#DIV/0!</v>
      </c>
      <c r="R604" s="203"/>
      <c r="S604" s="163">
        <f>I604</f>
        <v>15.022436596970623</v>
      </c>
      <c r="T604" s="164" t="e">
        <f>M604</f>
        <v>#DIV/0!</v>
      </c>
      <c r="U604" s="165" t="e">
        <f>Q604</f>
        <v>#DIV/0!</v>
      </c>
    </row>
    <row r="605" spans="1:21" x14ac:dyDescent="0.2">
      <c r="A605" s="11" t="str">
        <f t="shared" si="232"/>
        <v>Lothian</v>
      </c>
      <c r="B605" s="11" t="str">
        <f t="shared" si="233"/>
        <v>General Surgery (Upper GI)14</v>
      </c>
      <c r="C605" s="506" t="str">
        <f t="shared" si="231"/>
        <v>General Surgery (Upper GI)</v>
      </c>
      <c r="D605" s="86">
        <v>14</v>
      </c>
      <c r="E605" s="45" t="s">
        <v>30</v>
      </c>
      <c r="F605" s="48">
        <v>246.33999999999992</v>
      </c>
      <c r="G605" s="46">
        <v>354.53999999999996</v>
      </c>
      <c r="H605" s="46">
        <v>261.83999999999969</v>
      </c>
      <c r="I605" s="46">
        <v>100.37999999999965</v>
      </c>
      <c r="J605" s="358"/>
      <c r="K605" s="46"/>
      <c r="L605" s="46"/>
      <c r="M605" s="378"/>
      <c r="N605" s="48"/>
      <c r="O605" s="46"/>
      <c r="P605" s="46"/>
      <c r="Q605" s="47"/>
      <c r="R605" s="205"/>
      <c r="S605" s="163">
        <f>I605</f>
        <v>100.37999999999965</v>
      </c>
      <c r="T605" s="164">
        <f>M605</f>
        <v>0</v>
      </c>
      <c r="U605" s="165">
        <f>Q605</f>
        <v>0</v>
      </c>
    </row>
    <row r="606" spans="1:21" x14ac:dyDescent="0.2">
      <c r="A606" s="11" t="str">
        <f t="shared" si="232"/>
        <v>Lothian</v>
      </c>
      <c r="B606" s="11" t="str">
        <f t="shared" si="233"/>
        <v>General Surgery (Upper GI)15</v>
      </c>
      <c r="C606" s="506" t="str">
        <f t="shared" si="231"/>
        <v>General Surgery (Upper GI)</v>
      </c>
      <c r="D606" s="151">
        <v>15</v>
      </c>
      <c r="E606" s="152" t="s">
        <v>187</v>
      </c>
      <c r="F606" s="364" t="e">
        <v>#N/A</v>
      </c>
      <c r="G606" s="337" t="e">
        <v>#N/A</v>
      </c>
      <c r="H606" s="338" t="e">
        <v>#N/A</v>
      </c>
      <c r="I606" s="365" t="e">
        <v>#N/A</v>
      </c>
      <c r="J606" s="339" t="e">
        <v>#N/A</v>
      </c>
      <c r="K606" s="340" t="e">
        <v>#N/A</v>
      </c>
      <c r="L606" s="337" t="e">
        <v>#N/A</v>
      </c>
      <c r="M606" s="339" t="e">
        <v>#N/A</v>
      </c>
      <c r="N606" s="396" t="s">
        <v>15</v>
      </c>
      <c r="O606" s="397" t="s">
        <v>15</v>
      </c>
      <c r="P606" s="398" t="s">
        <v>15</v>
      </c>
      <c r="Q606" s="399" t="s">
        <v>15</v>
      </c>
      <c r="R606" s="205"/>
      <c r="S606" s="163" t="e">
        <f>I606</f>
        <v>#N/A</v>
      </c>
      <c r="T606" s="164" t="e">
        <f>M606</f>
        <v>#N/A</v>
      </c>
      <c r="U606" s="165" t="str">
        <f>Q606</f>
        <v>-</v>
      </c>
    </row>
    <row r="607" spans="1:21" x14ac:dyDescent="0.2">
      <c r="A607" s="11" t="str">
        <f t="shared" si="232"/>
        <v>Lothian</v>
      </c>
      <c r="B607" s="11" t="str">
        <f t="shared" si="233"/>
        <v>General Surgery (Upper GI)16</v>
      </c>
      <c r="C607" s="506" t="str">
        <f t="shared" si="231"/>
        <v>General Surgery (Upper GI)</v>
      </c>
      <c r="D607" s="85">
        <v>16</v>
      </c>
      <c r="E607" s="14" t="s">
        <v>31</v>
      </c>
      <c r="F607" s="515">
        <v>43.339999999999918</v>
      </c>
      <c r="G607" s="514">
        <v>151.53999999999996</v>
      </c>
      <c r="H607" s="514">
        <v>58.839999999999691</v>
      </c>
      <c r="I607" s="513">
        <v>0</v>
      </c>
      <c r="J607" s="359"/>
      <c r="K607" s="341"/>
      <c r="L607" s="341"/>
      <c r="M607" s="379"/>
      <c r="N607" s="367"/>
      <c r="O607" s="341"/>
      <c r="P607" s="341"/>
      <c r="Q607" s="368"/>
      <c r="R607" s="205"/>
      <c r="S607" s="159"/>
      <c r="T607" s="160"/>
      <c r="U607" s="162"/>
    </row>
    <row r="608" spans="1:21" x14ac:dyDescent="0.2">
      <c r="A608" s="11" t="str">
        <f t="shared" si="232"/>
        <v>Lothian</v>
      </c>
      <c r="B608" s="11" t="str">
        <f t="shared" si="233"/>
        <v xml:space="preserve">General Surgery (Upper GI) </v>
      </c>
      <c r="C608" s="506" t="str">
        <f t="shared" si="231"/>
        <v>General Surgery (Upper GI)</v>
      </c>
      <c r="D608" s="84" t="s">
        <v>79</v>
      </c>
      <c r="E608" s="21" t="s">
        <v>54</v>
      </c>
      <c r="F608" s="23"/>
      <c r="G608" s="24"/>
      <c r="H608" s="24"/>
      <c r="I608" s="25"/>
      <c r="J608" s="24"/>
      <c r="K608" s="24"/>
      <c r="L608" s="24"/>
      <c r="M608" s="24"/>
      <c r="N608" s="23"/>
      <c r="O608" s="24"/>
      <c r="P608" s="24"/>
      <c r="Q608" s="25"/>
      <c r="R608" s="200"/>
      <c r="S608" s="23"/>
      <c r="T608" s="24"/>
      <c r="U608" s="104"/>
    </row>
    <row r="609" spans="1:21" x14ac:dyDescent="0.2">
      <c r="A609" s="11" t="str">
        <f t="shared" si="232"/>
        <v>Lothian</v>
      </c>
      <c r="B609" s="11" t="str">
        <f t="shared" si="233"/>
        <v>General Surgery (Upper GI)17</v>
      </c>
      <c r="C609" s="506" t="str">
        <f t="shared" si="231"/>
        <v>General Surgery (Upper GI)</v>
      </c>
      <c r="D609" s="336">
        <v>17</v>
      </c>
      <c r="E609" s="44" t="s">
        <v>26</v>
      </c>
      <c r="F609" s="49">
        <v>0</v>
      </c>
      <c r="G609" s="50">
        <v>0</v>
      </c>
      <c r="H609" s="50">
        <v>0</v>
      </c>
      <c r="I609" s="51">
        <v>0</v>
      </c>
      <c r="J609" s="360">
        <v>0</v>
      </c>
      <c r="K609" s="50">
        <v>0</v>
      </c>
      <c r="L609" s="50">
        <v>0</v>
      </c>
      <c r="M609" s="380">
        <v>0</v>
      </c>
      <c r="N609" s="49">
        <v>0</v>
      </c>
      <c r="O609" s="50">
        <v>0</v>
      </c>
      <c r="P609" s="50">
        <v>0</v>
      </c>
      <c r="Q609" s="51">
        <v>0</v>
      </c>
      <c r="R609" s="200"/>
      <c r="S609" s="27"/>
      <c r="T609" s="28"/>
      <c r="U609" s="113"/>
    </row>
    <row r="610" spans="1:21" ht="13.5" thickBot="1" x14ac:dyDescent="0.25">
      <c r="A610" s="11" t="str">
        <f t="shared" si="232"/>
        <v>Lothian</v>
      </c>
      <c r="B610" s="11" t="str">
        <f t="shared" si="233"/>
        <v>General Surgery (Upper GI)18</v>
      </c>
      <c r="C610" s="506" t="str">
        <f t="shared" si="231"/>
        <v>General Surgery (Upper GI)</v>
      </c>
      <c r="D610" s="167">
        <v>18</v>
      </c>
      <c r="E610" s="171" t="s">
        <v>34</v>
      </c>
      <c r="F610" s="163">
        <f t="shared" ref="F610:Q610" si="240">F609*F598</f>
        <v>0</v>
      </c>
      <c r="G610" s="164">
        <f t="shared" si="240"/>
        <v>0</v>
      </c>
      <c r="H610" s="164">
        <f t="shared" si="240"/>
        <v>0</v>
      </c>
      <c r="I610" s="166">
        <f t="shared" si="240"/>
        <v>0</v>
      </c>
      <c r="J610" s="354">
        <f t="shared" si="240"/>
        <v>0</v>
      </c>
      <c r="K610" s="164">
        <f t="shared" si="240"/>
        <v>0</v>
      </c>
      <c r="L610" s="164">
        <f t="shared" si="240"/>
        <v>0</v>
      </c>
      <c r="M610" s="374">
        <f t="shared" si="240"/>
        <v>0</v>
      </c>
      <c r="N610" s="163">
        <f t="shared" si="240"/>
        <v>0</v>
      </c>
      <c r="O610" s="164">
        <f t="shared" si="240"/>
        <v>0</v>
      </c>
      <c r="P610" s="164">
        <f t="shared" si="240"/>
        <v>0</v>
      </c>
      <c r="Q610" s="166">
        <f t="shared" si="240"/>
        <v>0</v>
      </c>
      <c r="R610" s="202"/>
      <c r="S610" s="163">
        <f>SUM(F610:I610)</f>
        <v>0</v>
      </c>
      <c r="T610" s="164">
        <f>SUM(J610:M610)</f>
        <v>0</v>
      </c>
      <c r="U610" s="165">
        <f>SUM(N610:Q610)</f>
        <v>0</v>
      </c>
    </row>
    <row r="611" spans="1:21" ht="18.75" thickBot="1" x14ac:dyDescent="0.3">
      <c r="A611" s="11" t="str">
        <f t="shared" si="232"/>
        <v>Lothian</v>
      </c>
      <c r="B611" s="11" t="str">
        <f t="shared" si="233"/>
        <v>Colorectal SurgeryColorectal Surgery</v>
      </c>
      <c r="C611" s="508" t="str">
        <f>D611</f>
        <v>Colorectal Surgery</v>
      </c>
      <c r="D611" s="507" t="s">
        <v>271</v>
      </c>
      <c r="E611" s="80"/>
      <c r="F611" s="366"/>
      <c r="G611" s="81"/>
      <c r="H611" s="81"/>
      <c r="I611" s="363"/>
      <c r="J611" s="81"/>
      <c r="K611" s="81"/>
      <c r="L611" s="81"/>
      <c r="M611" s="81"/>
      <c r="N611" s="382"/>
      <c r="O611" s="69"/>
      <c r="P611" s="69"/>
      <c r="Q611" s="383"/>
      <c r="R611" s="69"/>
      <c r="S611" s="382"/>
      <c r="T611" s="69"/>
      <c r="U611" s="82"/>
    </row>
    <row r="612" spans="1:21" x14ac:dyDescent="0.2">
      <c r="A612" s="11" t="str">
        <f t="shared" si="232"/>
        <v>Lothian</v>
      </c>
      <c r="B612" s="11" t="str">
        <f t="shared" si="233"/>
        <v>Colorectal Surgery1</v>
      </c>
      <c r="C612" s="506" t="str">
        <f t="shared" ref="C612:C636" si="241">C611</f>
        <v>Colorectal Surgery</v>
      </c>
      <c r="D612" s="84">
        <v>1</v>
      </c>
      <c r="E612" s="21" t="s">
        <v>52</v>
      </c>
      <c r="F612" s="197">
        <v>544</v>
      </c>
      <c r="G612" s="20"/>
      <c r="H612" s="20"/>
      <c r="I612" s="117"/>
      <c r="J612" s="13"/>
      <c r="K612" s="13"/>
      <c r="L612" s="13"/>
      <c r="M612" s="13"/>
      <c r="N612" s="125"/>
      <c r="O612" s="13"/>
      <c r="P612" s="13"/>
      <c r="Q612" s="126"/>
      <c r="R612" s="200"/>
      <c r="S612" s="116"/>
      <c r="T612" s="20"/>
      <c r="U612" s="118"/>
    </row>
    <row r="613" spans="1:21" x14ac:dyDescent="0.2">
      <c r="A613" s="11" t="str">
        <f t="shared" si="232"/>
        <v>Lothian</v>
      </c>
      <c r="B613" s="11" t="str">
        <f t="shared" si="233"/>
        <v>Colorectal Surgery2</v>
      </c>
      <c r="C613" s="506" t="str">
        <f t="shared" si="241"/>
        <v>Colorectal Surgery</v>
      </c>
      <c r="D613" s="84">
        <v>2</v>
      </c>
      <c r="E613" s="21" t="s">
        <v>93</v>
      </c>
      <c r="F613" s="197">
        <v>50</v>
      </c>
      <c r="G613" s="20"/>
      <c r="H613" s="20"/>
      <c r="I613" s="117"/>
      <c r="J613" s="20"/>
      <c r="K613" s="20"/>
      <c r="L613" s="20"/>
      <c r="M613" s="20"/>
      <c r="N613" s="116"/>
      <c r="O613" s="20"/>
      <c r="P613" s="20"/>
      <c r="Q613" s="117"/>
      <c r="R613" s="200"/>
      <c r="S613" s="116"/>
      <c r="T613" s="20"/>
      <c r="U613" s="118"/>
    </row>
    <row r="614" spans="1:21" x14ac:dyDescent="0.2">
      <c r="A614" s="11" t="str">
        <f t="shared" si="232"/>
        <v>Lothian</v>
      </c>
      <c r="B614" s="11" t="str">
        <f t="shared" si="233"/>
        <v>Colorectal Surgery3</v>
      </c>
      <c r="C614" s="506" t="str">
        <f t="shared" si="241"/>
        <v>Colorectal Surgery</v>
      </c>
      <c r="D614" s="84">
        <v>3</v>
      </c>
      <c r="E614" s="21" t="s">
        <v>94</v>
      </c>
      <c r="F614" s="197">
        <v>1731</v>
      </c>
      <c r="G614" s="20"/>
      <c r="H614" s="20"/>
      <c r="I614" s="117"/>
      <c r="J614" s="20"/>
      <c r="K614" s="20"/>
      <c r="L614" s="20"/>
      <c r="M614" s="20"/>
      <c r="N614" s="116"/>
      <c r="O614" s="20"/>
      <c r="P614" s="20"/>
      <c r="Q614" s="117"/>
      <c r="R614" s="200"/>
      <c r="S614" s="116"/>
      <c r="T614" s="20"/>
      <c r="U614" s="118"/>
    </row>
    <row r="615" spans="1:21" x14ac:dyDescent="0.2">
      <c r="A615" s="11" t="str">
        <f t="shared" si="232"/>
        <v>Lothian</v>
      </c>
      <c r="B615" s="11" t="str">
        <f t="shared" si="233"/>
        <v xml:space="preserve">Colorectal Surgery </v>
      </c>
      <c r="C615" s="506" t="str">
        <f t="shared" si="241"/>
        <v>Colorectal Surgery</v>
      </c>
      <c r="D615" s="88" t="s">
        <v>79</v>
      </c>
      <c r="E615" s="34"/>
      <c r="F615" s="116"/>
      <c r="G615" s="20"/>
      <c r="H615" s="20"/>
      <c r="I615" s="117"/>
      <c r="J615" s="52"/>
      <c r="K615" s="52"/>
      <c r="L615" s="52"/>
      <c r="M615" s="52"/>
      <c r="N615" s="127"/>
      <c r="O615" s="52"/>
      <c r="P615" s="52"/>
      <c r="Q615" s="128"/>
      <c r="R615" s="200"/>
      <c r="S615" s="116"/>
      <c r="T615" s="20"/>
      <c r="U615" s="118"/>
    </row>
    <row r="616" spans="1:21" x14ac:dyDescent="0.2">
      <c r="A616" s="11" t="str">
        <f t="shared" si="232"/>
        <v>Lothian</v>
      </c>
      <c r="B616" s="11" t="str">
        <f t="shared" si="233"/>
        <v xml:space="preserve">Colorectal Surgery </v>
      </c>
      <c r="C616" s="506" t="str">
        <f t="shared" si="241"/>
        <v>Colorectal Surgery</v>
      </c>
      <c r="D616" s="84" t="s">
        <v>79</v>
      </c>
      <c r="E616" s="21" t="s">
        <v>33</v>
      </c>
      <c r="F616" s="23"/>
      <c r="G616" s="24"/>
      <c r="H616" s="24"/>
      <c r="I616" s="25"/>
      <c r="J616" s="24"/>
      <c r="K616" s="24"/>
      <c r="L616" s="24"/>
      <c r="M616" s="24"/>
      <c r="N616" s="23"/>
      <c r="O616" s="24"/>
      <c r="P616" s="24"/>
      <c r="Q616" s="25"/>
      <c r="R616" s="200"/>
      <c r="S616" s="23"/>
      <c r="T616" s="24"/>
      <c r="U616" s="104"/>
    </row>
    <row r="617" spans="1:21" x14ac:dyDescent="0.2">
      <c r="A617" s="11" t="str">
        <f t="shared" si="232"/>
        <v>Lothian</v>
      </c>
      <c r="B617" s="11" t="str">
        <f t="shared" si="233"/>
        <v>Colorectal Surgery4</v>
      </c>
      <c r="C617" s="506" t="str">
        <f t="shared" si="241"/>
        <v>Colorectal Surgery</v>
      </c>
      <c r="D617" s="86">
        <v>4</v>
      </c>
      <c r="E617" s="26" t="s">
        <v>14</v>
      </c>
      <c r="F617" s="27">
        <v>1767</v>
      </c>
      <c r="G617" s="28">
        <v>1767</v>
      </c>
      <c r="H617" s="28">
        <v>1767</v>
      </c>
      <c r="I617" s="29">
        <v>1767</v>
      </c>
      <c r="J617" s="356"/>
      <c r="K617" s="28"/>
      <c r="L617" s="28"/>
      <c r="M617" s="376"/>
      <c r="N617" s="27"/>
      <c r="O617" s="28"/>
      <c r="P617" s="28"/>
      <c r="Q617" s="29"/>
      <c r="R617" s="200"/>
      <c r="S617" s="179">
        <f>SUM(F617:I617)</f>
        <v>7068</v>
      </c>
      <c r="T617" s="180">
        <f>SUM(J617:M617)</f>
        <v>0</v>
      </c>
      <c r="U617" s="181">
        <f>SUM(N617:Q617)</f>
        <v>0</v>
      </c>
    </row>
    <row r="618" spans="1:21" x14ac:dyDescent="0.2">
      <c r="A618" s="11" t="str">
        <f t="shared" si="232"/>
        <v>Lothian</v>
      </c>
      <c r="B618" s="11" t="str">
        <f t="shared" si="233"/>
        <v>Colorectal Surgery5</v>
      </c>
      <c r="C618" s="506" t="str">
        <f t="shared" si="241"/>
        <v>Colorectal Surgery</v>
      </c>
      <c r="D618" s="87">
        <v>5</v>
      </c>
      <c r="E618" s="30" t="s">
        <v>13</v>
      </c>
      <c r="F618" s="31">
        <v>495</v>
      </c>
      <c r="G618" s="32">
        <v>495</v>
      </c>
      <c r="H618" s="32">
        <v>495</v>
      </c>
      <c r="I618" s="33">
        <v>495</v>
      </c>
      <c r="J618" s="357"/>
      <c r="K618" s="32"/>
      <c r="L618" s="32"/>
      <c r="M618" s="377"/>
      <c r="N618" s="31"/>
      <c r="O618" s="32"/>
      <c r="P618" s="32"/>
      <c r="Q618" s="33"/>
      <c r="R618" s="200"/>
      <c r="S618" s="163">
        <f>SUM(F618:I618)</f>
        <v>1980</v>
      </c>
      <c r="T618" s="164">
        <f>SUM(J618:M618)</f>
        <v>0</v>
      </c>
      <c r="U618" s="165">
        <f>SUM(N618:Q618)</f>
        <v>0</v>
      </c>
    </row>
    <row r="619" spans="1:21" x14ac:dyDescent="0.2">
      <c r="A619" s="11" t="str">
        <f t="shared" si="232"/>
        <v>Lothian</v>
      </c>
      <c r="B619" s="11" t="str">
        <f t="shared" si="233"/>
        <v>Colorectal Surgery6</v>
      </c>
      <c r="C619" s="506" t="str">
        <f t="shared" si="241"/>
        <v>Colorectal Surgery</v>
      </c>
      <c r="D619" s="84">
        <v>6</v>
      </c>
      <c r="E619" s="21" t="s">
        <v>16</v>
      </c>
      <c r="F619" s="62">
        <f t="shared" ref="F619:Q619" si="242">F617-F618</f>
        <v>1272</v>
      </c>
      <c r="G619" s="63">
        <f t="shared" si="242"/>
        <v>1272</v>
      </c>
      <c r="H619" s="63">
        <f t="shared" si="242"/>
        <v>1272</v>
      </c>
      <c r="I619" s="64">
        <f t="shared" si="242"/>
        <v>1272</v>
      </c>
      <c r="J619" s="352">
        <f t="shared" si="242"/>
        <v>0</v>
      </c>
      <c r="K619" s="63">
        <f t="shared" si="242"/>
        <v>0</v>
      </c>
      <c r="L619" s="63">
        <f t="shared" si="242"/>
        <v>0</v>
      </c>
      <c r="M619" s="372">
        <f t="shared" si="242"/>
        <v>0</v>
      </c>
      <c r="N619" s="62">
        <f t="shared" si="242"/>
        <v>0</v>
      </c>
      <c r="O619" s="63">
        <f t="shared" si="242"/>
        <v>0</v>
      </c>
      <c r="P619" s="63">
        <f t="shared" si="242"/>
        <v>0</v>
      </c>
      <c r="Q619" s="64">
        <f t="shared" si="242"/>
        <v>0</v>
      </c>
      <c r="R619" s="202"/>
      <c r="S619" s="386">
        <f>S617-S618</f>
        <v>5088</v>
      </c>
      <c r="T619" s="342">
        <f>T617-T618</f>
        <v>0</v>
      </c>
      <c r="U619" s="387">
        <f>U617-U618</f>
        <v>0</v>
      </c>
    </row>
    <row r="620" spans="1:21" x14ac:dyDescent="0.2">
      <c r="A620" s="11" t="str">
        <f t="shared" si="232"/>
        <v>Lothian</v>
      </c>
      <c r="B620" s="11" t="str">
        <f t="shared" si="233"/>
        <v xml:space="preserve">Colorectal Surgery </v>
      </c>
      <c r="C620" s="506" t="str">
        <f t="shared" si="241"/>
        <v>Colorectal Surgery</v>
      </c>
      <c r="D620" s="88" t="s">
        <v>79</v>
      </c>
      <c r="E620" s="34"/>
      <c r="F620" s="35"/>
      <c r="G620" s="36"/>
      <c r="H620" s="36"/>
      <c r="I620" s="37"/>
      <c r="J620" s="39"/>
      <c r="K620" s="39"/>
      <c r="L620" s="39"/>
      <c r="M620" s="39"/>
      <c r="N620" s="38"/>
      <c r="O620" s="39"/>
      <c r="P620" s="39"/>
      <c r="Q620" s="40"/>
      <c r="R620" s="200"/>
      <c r="S620" s="38"/>
      <c r="T620" s="39"/>
      <c r="U620" s="105"/>
    </row>
    <row r="621" spans="1:21" x14ac:dyDescent="0.2">
      <c r="A621" s="11" t="str">
        <f t="shared" si="232"/>
        <v>Lothian</v>
      </c>
      <c r="B621" s="11" t="str">
        <f t="shared" si="233"/>
        <v xml:space="preserve">Colorectal Surgery </v>
      </c>
      <c r="C621" s="506" t="str">
        <f t="shared" si="241"/>
        <v>Colorectal Surgery</v>
      </c>
      <c r="D621" s="84" t="s">
        <v>79</v>
      </c>
      <c r="E621" s="21" t="s">
        <v>29</v>
      </c>
      <c r="F621" s="23"/>
      <c r="G621" s="24"/>
      <c r="H621" s="24"/>
      <c r="I621" s="25"/>
      <c r="J621" s="24"/>
      <c r="K621" s="24"/>
      <c r="L621" s="24"/>
      <c r="M621" s="24"/>
      <c r="N621" s="23"/>
      <c r="O621" s="24"/>
      <c r="P621" s="24"/>
      <c r="Q621" s="25"/>
      <c r="R621" s="200"/>
      <c r="S621" s="23"/>
      <c r="T621" s="24"/>
      <c r="U621" s="104"/>
    </row>
    <row r="622" spans="1:21" x14ac:dyDescent="0.2">
      <c r="A622" s="11" t="str">
        <f t="shared" si="232"/>
        <v>Lothian</v>
      </c>
      <c r="B622" s="11" t="str">
        <f t="shared" si="233"/>
        <v>Colorectal Surgery7</v>
      </c>
      <c r="C622" s="506" t="str">
        <f t="shared" si="241"/>
        <v>Colorectal Surgery</v>
      </c>
      <c r="D622" s="86">
        <v>7</v>
      </c>
      <c r="E622" s="26" t="s">
        <v>46</v>
      </c>
      <c r="F622" s="27">
        <v>699.93</v>
      </c>
      <c r="G622" s="28">
        <v>897.93</v>
      </c>
      <c r="H622" s="28">
        <v>947.43</v>
      </c>
      <c r="I622" s="29">
        <v>947.43</v>
      </c>
      <c r="J622" s="356"/>
      <c r="K622" s="28"/>
      <c r="L622" s="28"/>
      <c r="M622" s="376"/>
      <c r="N622" s="27"/>
      <c r="O622" s="28"/>
      <c r="P622" s="28"/>
      <c r="Q622" s="29"/>
      <c r="R622" s="205"/>
      <c r="S622" s="153">
        <f>SUM(F622:I622)</f>
        <v>3492.72</v>
      </c>
      <c r="T622" s="154">
        <f>SUM(J622:M622)</f>
        <v>0</v>
      </c>
      <c r="U622" s="157">
        <f>SUM(N622:Q622)</f>
        <v>0</v>
      </c>
    </row>
    <row r="623" spans="1:21" x14ac:dyDescent="0.2">
      <c r="A623" s="11" t="str">
        <f t="shared" si="232"/>
        <v>Lothian</v>
      </c>
      <c r="B623" s="11" t="str">
        <f t="shared" si="233"/>
        <v>Colorectal Surgery8</v>
      </c>
      <c r="C623" s="506" t="str">
        <f t="shared" si="241"/>
        <v>Colorectal Surgery</v>
      </c>
      <c r="D623" s="86">
        <v>8</v>
      </c>
      <c r="E623" s="30" t="s">
        <v>53</v>
      </c>
      <c r="F623" s="31">
        <v>90</v>
      </c>
      <c r="G623" s="32">
        <v>159</v>
      </c>
      <c r="H623" s="32">
        <v>309</v>
      </c>
      <c r="I623" s="33">
        <v>309</v>
      </c>
      <c r="J623" s="357"/>
      <c r="K623" s="32"/>
      <c r="L623" s="32"/>
      <c r="M623" s="377"/>
      <c r="N623" s="31"/>
      <c r="O623" s="32"/>
      <c r="P623" s="32"/>
      <c r="Q623" s="33"/>
      <c r="R623" s="205"/>
      <c r="S623" s="159">
        <f>SUM(F623:I623)</f>
        <v>867</v>
      </c>
      <c r="T623" s="160">
        <f>SUM(J623:M623)</f>
        <v>0</v>
      </c>
      <c r="U623" s="162">
        <f>SUM(N623:Q623)</f>
        <v>0</v>
      </c>
    </row>
    <row r="624" spans="1:21" x14ac:dyDescent="0.2">
      <c r="A624" s="11" t="str">
        <f t="shared" si="232"/>
        <v>Lothian</v>
      </c>
      <c r="B624" s="11" t="str">
        <f t="shared" si="233"/>
        <v>Colorectal Surgery9</v>
      </c>
      <c r="C624" s="506" t="str">
        <f t="shared" si="241"/>
        <v>Colorectal Surgery</v>
      </c>
      <c r="D624" s="84">
        <v>9</v>
      </c>
      <c r="E624" s="21" t="s">
        <v>32</v>
      </c>
      <c r="F624" s="62">
        <f t="shared" ref="F624:Q624" si="243">SUM(F622:F623)</f>
        <v>789.93</v>
      </c>
      <c r="G624" s="63">
        <f t="shared" si="243"/>
        <v>1056.9299999999998</v>
      </c>
      <c r="H624" s="63">
        <f t="shared" si="243"/>
        <v>1256.4299999999998</v>
      </c>
      <c r="I624" s="64">
        <f t="shared" si="243"/>
        <v>1256.4299999999998</v>
      </c>
      <c r="J624" s="352">
        <f t="shared" si="243"/>
        <v>0</v>
      </c>
      <c r="K624" s="63">
        <f t="shared" si="243"/>
        <v>0</v>
      </c>
      <c r="L624" s="63">
        <f t="shared" si="243"/>
        <v>0</v>
      </c>
      <c r="M624" s="372">
        <f t="shared" si="243"/>
        <v>0</v>
      </c>
      <c r="N624" s="62">
        <f t="shared" si="243"/>
        <v>0</v>
      </c>
      <c r="O624" s="63">
        <f t="shared" si="243"/>
        <v>0</v>
      </c>
      <c r="P624" s="63">
        <f t="shared" si="243"/>
        <v>0</v>
      </c>
      <c r="Q624" s="64">
        <f t="shared" si="243"/>
        <v>0</v>
      </c>
      <c r="R624" s="202"/>
      <c r="S624" s="62">
        <f>SUM(F624:I624)</f>
        <v>4359.7199999999993</v>
      </c>
      <c r="T624" s="63">
        <f>SUM(J624:M624)</f>
        <v>0</v>
      </c>
      <c r="U624" s="100">
        <f>SUM(N624:Q624)</f>
        <v>0</v>
      </c>
    </row>
    <row r="625" spans="1:21" x14ac:dyDescent="0.2">
      <c r="A625" s="11" t="str">
        <f t="shared" si="232"/>
        <v>Lothian</v>
      </c>
      <c r="B625" s="11" t="str">
        <f t="shared" si="233"/>
        <v xml:space="preserve">Colorectal Surgery </v>
      </c>
      <c r="C625" s="506" t="str">
        <f t="shared" si="241"/>
        <v>Colorectal Surgery</v>
      </c>
      <c r="D625" s="89" t="s">
        <v>79</v>
      </c>
      <c r="E625" s="43"/>
      <c r="F625" s="38"/>
      <c r="G625" s="39"/>
      <c r="H625" s="39"/>
      <c r="I625" s="40"/>
      <c r="J625" s="39"/>
      <c r="K625" s="39"/>
      <c r="L625" s="39"/>
      <c r="M625" s="39"/>
      <c r="N625" s="38"/>
      <c r="O625" s="39"/>
      <c r="P625" s="39"/>
      <c r="Q625" s="40"/>
      <c r="R625" s="205"/>
      <c r="S625" s="38"/>
      <c r="T625" s="39"/>
      <c r="U625" s="105"/>
    </row>
    <row r="626" spans="1:21" x14ac:dyDescent="0.2">
      <c r="A626" s="11" t="str">
        <f t="shared" si="232"/>
        <v>Lothian</v>
      </c>
      <c r="B626" s="11" t="str">
        <f t="shared" si="233"/>
        <v xml:space="preserve">Colorectal Surgery </v>
      </c>
      <c r="C626" s="506" t="str">
        <f t="shared" si="241"/>
        <v>Colorectal Surgery</v>
      </c>
      <c r="D626" s="84" t="s">
        <v>79</v>
      </c>
      <c r="E626" s="21" t="s">
        <v>24</v>
      </c>
      <c r="F626" s="23"/>
      <c r="G626" s="24"/>
      <c r="H626" s="24"/>
      <c r="I626" s="25"/>
      <c r="J626" s="24"/>
      <c r="K626" s="24"/>
      <c r="L626" s="24"/>
      <c r="M626" s="24"/>
      <c r="N626" s="23"/>
      <c r="O626" s="24"/>
      <c r="P626" s="24"/>
      <c r="Q626" s="25"/>
      <c r="R626" s="205"/>
      <c r="S626" s="23"/>
      <c r="T626" s="24"/>
      <c r="U626" s="104"/>
    </row>
    <row r="627" spans="1:21" x14ac:dyDescent="0.2">
      <c r="A627" s="11" t="str">
        <f t="shared" si="232"/>
        <v>Lothian</v>
      </c>
      <c r="B627" s="11" t="str">
        <f t="shared" si="233"/>
        <v>Colorectal Surgery10</v>
      </c>
      <c r="C627" s="506" t="str">
        <f t="shared" si="241"/>
        <v>Colorectal Surgery</v>
      </c>
      <c r="D627" s="151">
        <v>10</v>
      </c>
      <c r="E627" s="152" t="s">
        <v>109</v>
      </c>
      <c r="F627" s="153">
        <f t="shared" ref="F627:Q627" si="244">F619-F622</f>
        <v>572.07000000000005</v>
      </c>
      <c r="G627" s="154">
        <f t="shared" si="244"/>
        <v>374.07000000000005</v>
      </c>
      <c r="H627" s="154">
        <f t="shared" si="244"/>
        <v>324.57000000000005</v>
      </c>
      <c r="I627" s="155">
        <f t="shared" si="244"/>
        <v>324.57000000000005</v>
      </c>
      <c r="J627" s="343">
        <f t="shared" si="244"/>
        <v>0</v>
      </c>
      <c r="K627" s="154">
        <f t="shared" si="244"/>
        <v>0</v>
      </c>
      <c r="L627" s="154">
        <f t="shared" si="244"/>
        <v>0</v>
      </c>
      <c r="M627" s="371">
        <f t="shared" si="244"/>
        <v>0</v>
      </c>
      <c r="N627" s="153">
        <f t="shared" si="244"/>
        <v>0</v>
      </c>
      <c r="O627" s="154">
        <f t="shared" si="244"/>
        <v>0</v>
      </c>
      <c r="P627" s="154">
        <f t="shared" si="244"/>
        <v>0</v>
      </c>
      <c r="Q627" s="155">
        <f t="shared" si="244"/>
        <v>0</v>
      </c>
      <c r="R627" s="203"/>
      <c r="S627" s="344">
        <f>S619-S622</f>
        <v>1595.2800000000002</v>
      </c>
      <c r="T627" s="343">
        <f>T619-T622</f>
        <v>0</v>
      </c>
      <c r="U627" s="157">
        <f>U619-U622</f>
        <v>0</v>
      </c>
    </row>
    <row r="628" spans="1:21" x14ac:dyDescent="0.2">
      <c r="A628" s="11" t="str">
        <f t="shared" si="232"/>
        <v>Lothian</v>
      </c>
      <c r="B628" s="11" t="str">
        <f t="shared" si="233"/>
        <v>Colorectal Surgery11</v>
      </c>
      <c r="C628" s="506" t="str">
        <f t="shared" si="241"/>
        <v>Colorectal Surgery</v>
      </c>
      <c r="D628" s="151">
        <v>11</v>
      </c>
      <c r="E628" s="152" t="s">
        <v>110</v>
      </c>
      <c r="F628" s="159">
        <f t="shared" ref="F628:U628" si="245">F619-F624</f>
        <v>482.07000000000005</v>
      </c>
      <c r="G628" s="160">
        <f t="shared" si="245"/>
        <v>215.07000000000016</v>
      </c>
      <c r="H628" s="160">
        <f t="shared" si="245"/>
        <v>15.570000000000164</v>
      </c>
      <c r="I628" s="161">
        <f t="shared" si="245"/>
        <v>15.570000000000164</v>
      </c>
      <c r="J628" s="353">
        <f t="shared" si="245"/>
        <v>0</v>
      </c>
      <c r="K628" s="160">
        <f t="shared" si="245"/>
        <v>0</v>
      </c>
      <c r="L628" s="160">
        <f t="shared" si="245"/>
        <v>0</v>
      </c>
      <c r="M628" s="373">
        <f t="shared" si="245"/>
        <v>0</v>
      </c>
      <c r="N628" s="159">
        <f t="shared" si="245"/>
        <v>0</v>
      </c>
      <c r="O628" s="160">
        <f t="shared" si="245"/>
        <v>0</v>
      </c>
      <c r="P628" s="160">
        <f t="shared" si="245"/>
        <v>0</v>
      </c>
      <c r="Q628" s="161">
        <f t="shared" si="245"/>
        <v>0</v>
      </c>
      <c r="R628" s="203">
        <f t="shared" si="245"/>
        <v>0</v>
      </c>
      <c r="S628" s="153">
        <f t="shared" si="245"/>
        <v>728.28000000000065</v>
      </c>
      <c r="T628" s="160">
        <f t="shared" si="245"/>
        <v>0</v>
      </c>
      <c r="U628" s="162">
        <f t="shared" si="245"/>
        <v>0</v>
      </c>
    </row>
    <row r="629" spans="1:21" x14ac:dyDescent="0.2">
      <c r="A629" s="11" t="str">
        <f t="shared" si="232"/>
        <v>Lothian</v>
      </c>
      <c r="B629" s="11" t="str">
        <f t="shared" si="233"/>
        <v>Colorectal Surgery12</v>
      </c>
      <c r="C629" s="506" t="str">
        <f t="shared" si="241"/>
        <v>Colorectal Surgery</v>
      </c>
      <c r="D629" s="151">
        <v>12</v>
      </c>
      <c r="E629" s="158" t="s">
        <v>27</v>
      </c>
      <c r="F629" s="170">
        <f>F614+F628</f>
        <v>2213.0700000000002</v>
      </c>
      <c r="G629" s="164">
        <f t="shared" ref="G629:Q629" si="246">F629+G628</f>
        <v>2428.1400000000003</v>
      </c>
      <c r="H629" s="164">
        <f t="shared" si="246"/>
        <v>2443.7100000000005</v>
      </c>
      <c r="I629" s="166">
        <f t="shared" si="246"/>
        <v>2459.2800000000007</v>
      </c>
      <c r="J629" s="354">
        <f t="shared" si="246"/>
        <v>2459.2800000000007</v>
      </c>
      <c r="K629" s="164">
        <f t="shared" si="246"/>
        <v>2459.2800000000007</v>
      </c>
      <c r="L629" s="164">
        <f t="shared" si="246"/>
        <v>2459.2800000000007</v>
      </c>
      <c r="M629" s="374">
        <f t="shared" si="246"/>
        <v>2459.2800000000007</v>
      </c>
      <c r="N629" s="163">
        <f t="shared" si="246"/>
        <v>2459.2800000000007</v>
      </c>
      <c r="O629" s="164">
        <f t="shared" si="246"/>
        <v>2459.2800000000007</v>
      </c>
      <c r="P629" s="164">
        <f t="shared" si="246"/>
        <v>2459.2800000000007</v>
      </c>
      <c r="Q629" s="166">
        <f t="shared" si="246"/>
        <v>2459.2800000000007</v>
      </c>
      <c r="R629" s="203"/>
      <c r="S629" s="163">
        <f>I629</f>
        <v>2459.2800000000007</v>
      </c>
      <c r="T629" s="164">
        <f>M629</f>
        <v>2459.2800000000007</v>
      </c>
      <c r="U629" s="165">
        <f>Q629</f>
        <v>2459.2800000000007</v>
      </c>
    </row>
    <row r="630" spans="1:21" x14ac:dyDescent="0.2">
      <c r="A630" s="11" t="str">
        <f t="shared" si="232"/>
        <v>Lothian</v>
      </c>
      <c r="B630" s="11" t="str">
        <f t="shared" si="233"/>
        <v>Colorectal Surgery13</v>
      </c>
      <c r="C630" s="506" t="str">
        <f t="shared" si="241"/>
        <v>Colorectal Surgery</v>
      </c>
      <c r="D630" s="151">
        <v>13</v>
      </c>
      <c r="E630" s="152" t="s">
        <v>25</v>
      </c>
      <c r="F630" s="163">
        <f t="shared" ref="F630:Q630" si="247">F629/(F624/13)</f>
        <v>36.420834757510164</v>
      </c>
      <c r="G630" s="164">
        <f t="shared" si="247"/>
        <v>29.865572932928394</v>
      </c>
      <c r="H630" s="164">
        <f t="shared" si="247"/>
        <v>25.284520426923908</v>
      </c>
      <c r="I630" s="166">
        <f t="shared" si="247"/>
        <v>25.445619732098095</v>
      </c>
      <c r="J630" s="354" t="e">
        <f t="shared" si="247"/>
        <v>#DIV/0!</v>
      </c>
      <c r="K630" s="164" t="e">
        <f t="shared" si="247"/>
        <v>#DIV/0!</v>
      </c>
      <c r="L630" s="164" t="e">
        <f t="shared" si="247"/>
        <v>#DIV/0!</v>
      </c>
      <c r="M630" s="374" t="e">
        <f t="shared" si="247"/>
        <v>#DIV/0!</v>
      </c>
      <c r="N630" s="163" t="e">
        <f t="shared" si="247"/>
        <v>#DIV/0!</v>
      </c>
      <c r="O630" s="164" t="e">
        <f t="shared" si="247"/>
        <v>#DIV/0!</v>
      </c>
      <c r="P630" s="164" t="e">
        <f t="shared" si="247"/>
        <v>#DIV/0!</v>
      </c>
      <c r="Q630" s="166" t="e">
        <f t="shared" si="247"/>
        <v>#DIV/0!</v>
      </c>
      <c r="R630" s="203"/>
      <c r="S630" s="163">
        <f>I630</f>
        <v>25.445619732098095</v>
      </c>
      <c r="T630" s="164" t="e">
        <f>M630</f>
        <v>#DIV/0!</v>
      </c>
      <c r="U630" s="165" t="e">
        <f>Q630</f>
        <v>#DIV/0!</v>
      </c>
    </row>
    <row r="631" spans="1:21" x14ac:dyDescent="0.2">
      <c r="A631" s="11" t="str">
        <f t="shared" si="232"/>
        <v>Lothian</v>
      </c>
      <c r="B631" s="11" t="str">
        <f t="shared" si="233"/>
        <v>Colorectal Surgery14</v>
      </c>
      <c r="C631" s="506" t="str">
        <f t="shared" si="241"/>
        <v>Colorectal Surgery</v>
      </c>
      <c r="D631" s="86">
        <v>14</v>
      </c>
      <c r="E631" s="45" t="s">
        <v>30</v>
      </c>
      <c r="F631" s="48">
        <v>1026.0700000000002</v>
      </c>
      <c r="G631" s="46">
        <v>1241.1400000000003</v>
      </c>
      <c r="H631" s="46">
        <v>1256.7100000000005</v>
      </c>
      <c r="I631" s="47">
        <v>1272.2800000000007</v>
      </c>
      <c r="J631" s="358"/>
      <c r="K631" s="46"/>
      <c r="L631" s="46"/>
      <c r="M631" s="378"/>
      <c r="N631" s="48"/>
      <c r="O631" s="46"/>
      <c r="P631" s="46"/>
      <c r="Q631" s="47"/>
      <c r="R631" s="205"/>
      <c r="S631" s="163">
        <f>I631</f>
        <v>1272.2800000000007</v>
      </c>
      <c r="T631" s="164">
        <f>M631</f>
        <v>0</v>
      </c>
      <c r="U631" s="165">
        <f>Q631</f>
        <v>0</v>
      </c>
    </row>
    <row r="632" spans="1:21" x14ac:dyDescent="0.2">
      <c r="A632" s="11" t="str">
        <f t="shared" si="232"/>
        <v>Lothian</v>
      </c>
      <c r="B632" s="11" t="str">
        <f t="shared" si="233"/>
        <v>Colorectal Surgery15</v>
      </c>
      <c r="C632" s="506" t="str">
        <f t="shared" si="241"/>
        <v>Colorectal Surgery</v>
      </c>
      <c r="D632" s="151">
        <v>15</v>
      </c>
      <c r="E632" s="152" t="s">
        <v>187</v>
      </c>
      <c r="F632" s="364" t="e">
        <v>#N/A</v>
      </c>
      <c r="G632" s="337" t="e">
        <v>#N/A</v>
      </c>
      <c r="H632" s="338" t="e">
        <v>#N/A</v>
      </c>
      <c r="I632" s="365" t="e">
        <v>#N/A</v>
      </c>
      <c r="J632" s="339" t="e">
        <v>#N/A</v>
      </c>
      <c r="K632" s="340" t="e">
        <v>#N/A</v>
      </c>
      <c r="L632" s="337" t="e">
        <v>#N/A</v>
      </c>
      <c r="M632" s="339" t="e">
        <v>#N/A</v>
      </c>
      <c r="N632" s="396" t="s">
        <v>15</v>
      </c>
      <c r="O632" s="397" t="s">
        <v>15</v>
      </c>
      <c r="P632" s="398" t="s">
        <v>15</v>
      </c>
      <c r="Q632" s="399" t="s">
        <v>15</v>
      </c>
      <c r="R632" s="205"/>
      <c r="S632" s="163" t="e">
        <f>I632</f>
        <v>#N/A</v>
      </c>
      <c r="T632" s="164" t="e">
        <f>M632</f>
        <v>#N/A</v>
      </c>
      <c r="U632" s="165" t="str">
        <f>Q632</f>
        <v>-</v>
      </c>
    </row>
    <row r="633" spans="1:21" x14ac:dyDescent="0.2">
      <c r="A633" s="11" t="str">
        <f t="shared" si="232"/>
        <v>Lothian</v>
      </c>
      <c r="B633" s="11" t="str">
        <f t="shared" si="233"/>
        <v>Colorectal Surgery16</v>
      </c>
      <c r="C633" s="506" t="str">
        <f t="shared" si="241"/>
        <v>Colorectal Surgery</v>
      </c>
      <c r="D633" s="85">
        <v>16</v>
      </c>
      <c r="E633" s="14" t="s">
        <v>31</v>
      </c>
      <c r="F633" s="367">
        <v>532.07000000000005</v>
      </c>
      <c r="G633" s="341">
        <v>747.14000000000033</v>
      </c>
      <c r="H633" s="341">
        <v>762.71000000000049</v>
      </c>
      <c r="I633" s="368">
        <v>778.28000000000065</v>
      </c>
      <c r="J633" s="359"/>
      <c r="K633" s="341"/>
      <c r="L633" s="341"/>
      <c r="M633" s="379"/>
      <c r="N633" s="367"/>
      <c r="O633" s="341"/>
      <c r="P633" s="341"/>
      <c r="Q633" s="368"/>
      <c r="R633" s="205"/>
      <c r="S633" s="159"/>
      <c r="T633" s="160"/>
      <c r="U633" s="162"/>
    </row>
    <row r="634" spans="1:21" x14ac:dyDescent="0.2">
      <c r="A634" s="11" t="str">
        <f t="shared" si="232"/>
        <v>Lothian</v>
      </c>
      <c r="B634" s="11" t="str">
        <f t="shared" si="233"/>
        <v xml:space="preserve">Colorectal Surgery </v>
      </c>
      <c r="C634" s="506" t="str">
        <f t="shared" si="241"/>
        <v>Colorectal Surgery</v>
      </c>
      <c r="D634" s="84" t="s">
        <v>79</v>
      </c>
      <c r="E634" s="21" t="s">
        <v>54</v>
      </c>
      <c r="F634" s="23"/>
      <c r="G634" s="24"/>
      <c r="H634" s="24"/>
      <c r="I634" s="25"/>
      <c r="J634" s="24"/>
      <c r="K634" s="24"/>
      <c r="L634" s="24"/>
      <c r="M634" s="24"/>
      <c r="N634" s="23"/>
      <c r="O634" s="24"/>
      <c r="P634" s="24"/>
      <c r="Q634" s="25"/>
      <c r="R634" s="200"/>
      <c r="S634" s="23"/>
      <c r="T634" s="24"/>
      <c r="U634" s="104"/>
    </row>
    <row r="635" spans="1:21" x14ac:dyDescent="0.2">
      <c r="A635" s="11" t="str">
        <f t="shared" si="232"/>
        <v>Lothian</v>
      </c>
      <c r="B635" s="11" t="str">
        <f t="shared" si="233"/>
        <v>Colorectal Surgery17</v>
      </c>
      <c r="C635" s="506" t="str">
        <f t="shared" si="241"/>
        <v>Colorectal Surgery</v>
      </c>
      <c r="D635" s="336">
        <v>17</v>
      </c>
      <c r="E635" s="44" t="s">
        <v>26</v>
      </c>
      <c r="F635" s="49">
        <v>0</v>
      </c>
      <c r="G635" s="50">
        <v>0</v>
      </c>
      <c r="H635" s="50">
        <v>0</v>
      </c>
      <c r="I635" s="51">
        <v>0</v>
      </c>
      <c r="J635" s="360">
        <v>0</v>
      </c>
      <c r="K635" s="50">
        <v>0</v>
      </c>
      <c r="L635" s="50">
        <v>0</v>
      </c>
      <c r="M635" s="380">
        <v>0</v>
      </c>
      <c r="N635" s="49">
        <v>0</v>
      </c>
      <c r="O635" s="50">
        <v>0</v>
      </c>
      <c r="P635" s="50">
        <v>0</v>
      </c>
      <c r="Q635" s="51">
        <v>0</v>
      </c>
      <c r="R635" s="200"/>
      <c r="S635" s="27"/>
      <c r="T635" s="28"/>
      <c r="U635" s="113"/>
    </row>
    <row r="636" spans="1:21" ht="13.5" thickBot="1" x14ac:dyDescent="0.25">
      <c r="A636" s="11" t="str">
        <f t="shared" si="232"/>
        <v>Lothian</v>
      </c>
      <c r="B636" s="11" t="str">
        <f t="shared" si="233"/>
        <v>Colorectal Surgery18</v>
      </c>
      <c r="C636" s="506" t="str">
        <f t="shared" si="241"/>
        <v>Colorectal Surgery</v>
      </c>
      <c r="D636" s="167">
        <v>18</v>
      </c>
      <c r="E636" s="171" t="s">
        <v>34</v>
      </c>
      <c r="F636" s="163">
        <f t="shared" ref="F636:Q636" si="248">F635*F624</f>
        <v>0</v>
      </c>
      <c r="G636" s="164">
        <f t="shared" si="248"/>
        <v>0</v>
      </c>
      <c r="H636" s="164">
        <f t="shared" si="248"/>
        <v>0</v>
      </c>
      <c r="I636" s="166">
        <f t="shared" si="248"/>
        <v>0</v>
      </c>
      <c r="J636" s="354">
        <f t="shared" si="248"/>
        <v>0</v>
      </c>
      <c r="K636" s="164">
        <f t="shared" si="248"/>
        <v>0</v>
      </c>
      <c r="L636" s="164">
        <f t="shared" si="248"/>
        <v>0</v>
      </c>
      <c r="M636" s="374">
        <f t="shared" si="248"/>
        <v>0</v>
      </c>
      <c r="N636" s="163">
        <f t="shared" si="248"/>
        <v>0</v>
      </c>
      <c r="O636" s="164">
        <f t="shared" si="248"/>
        <v>0</v>
      </c>
      <c r="P636" s="164">
        <f t="shared" si="248"/>
        <v>0</v>
      </c>
      <c r="Q636" s="166">
        <f t="shared" si="248"/>
        <v>0</v>
      </c>
      <c r="R636" s="202"/>
      <c r="S636" s="163">
        <f>SUM(F636:I636)</f>
        <v>0</v>
      </c>
      <c r="T636" s="164">
        <f>SUM(J636:M636)</f>
        <v>0</v>
      </c>
      <c r="U636" s="165">
        <f>SUM(N636:Q636)</f>
        <v>0</v>
      </c>
    </row>
    <row r="637" spans="1:21" ht="18.75" thickBot="1" x14ac:dyDescent="0.3">
      <c r="A637" s="11" t="str">
        <f t="shared" si="232"/>
        <v>Lothian</v>
      </c>
      <c r="B637" s="11" t="str">
        <f t="shared" si="233"/>
        <v>Gastroenterology - AdultGastroenterology - Adult</v>
      </c>
      <c r="C637" s="500" t="str">
        <f>D637</f>
        <v>Gastroenterology - Adult</v>
      </c>
      <c r="D637" s="499" t="s">
        <v>431</v>
      </c>
      <c r="E637" s="80"/>
      <c r="F637" s="366"/>
      <c r="G637" s="81"/>
      <c r="H637" s="81"/>
      <c r="I637" s="363"/>
      <c r="J637" s="81"/>
      <c r="K637" s="81"/>
      <c r="L637" s="81"/>
      <c r="M637" s="81"/>
      <c r="N637" s="382"/>
      <c r="O637" s="69"/>
      <c r="P637" s="69"/>
      <c r="Q637" s="383"/>
      <c r="R637" s="69"/>
      <c r="S637" s="382"/>
      <c r="T637" s="69"/>
      <c r="U637" s="82"/>
    </row>
    <row r="638" spans="1:21" x14ac:dyDescent="0.2">
      <c r="A638" s="11" t="str">
        <f t="shared" si="232"/>
        <v>Lothian</v>
      </c>
      <c r="B638" s="11" t="str">
        <f t="shared" si="233"/>
        <v>Gastroenterology - Adult1</v>
      </c>
      <c r="C638" s="498" t="str">
        <f t="shared" ref="C638:C662" si="249">C637</f>
        <v>Gastroenterology - Adult</v>
      </c>
      <c r="D638" s="84">
        <v>1</v>
      </c>
      <c r="E638" s="21" t="s">
        <v>52</v>
      </c>
      <c r="F638" s="197">
        <v>1202</v>
      </c>
      <c r="G638" s="20"/>
      <c r="H638" s="20"/>
      <c r="I638" s="117"/>
      <c r="J638" s="13"/>
      <c r="K638" s="13"/>
      <c r="L638" s="13"/>
      <c r="M638" s="13"/>
      <c r="N638" s="125"/>
      <c r="O638" s="13"/>
      <c r="P638" s="13"/>
      <c r="Q638" s="126"/>
      <c r="R638" s="200"/>
      <c r="S638" s="116"/>
      <c r="T638" s="20"/>
      <c r="U638" s="118"/>
    </row>
    <row r="639" spans="1:21" x14ac:dyDescent="0.2">
      <c r="A639" s="11" t="str">
        <f t="shared" si="232"/>
        <v>Lothian</v>
      </c>
      <c r="B639" s="11" t="str">
        <f t="shared" si="233"/>
        <v>Gastroenterology - Adult2</v>
      </c>
      <c r="C639" s="498" t="str">
        <f t="shared" si="249"/>
        <v>Gastroenterology - Adult</v>
      </c>
      <c r="D639" s="84">
        <v>2</v>
      </c>
      <c r="E639" s="21" t="s">
        <v>93</v>
      </c>
      <c r="F639" s="197">
        <v>653</v>
      </c>
      <c r="G639" s="20"/>
      <c r="H639" s="20"/>
      <c r="I639" s="117"/>
      <c r="J639" s="20"/>
      <c r="K639" s="20"/>
      <c r="L639" s="20"/>
      <c r="M639" s="20"/>
      <c r="N639" s="116"/>
      <c r="O639" s="20"/>
      <c r="P639" s="20"/>
      <c r="Q639" s="117"/>
      <c r="R639" s="200"/>
      <c r="S639" s="116"/>
      <c r="T639" s="20"/>
      <c r="U639" s="118"/>
    </row>
    <row r="640" spans="1:21" x14ac:dyDescent="0.2">
      <c r="A640" s="11" t="str">
        <f t="shared" si="232"/>
        <v>Lothian</v>
      </c>
      <c r="B640" s="11" t="str">
        <f t="shared" si="233"/>
        <v>Gastroenterology - Adult3</v>
      </c>
      <c r="C640" s="498" t="str">
        <f t="shared" si="249"/>
        <v>Gastroenterology - Adult</v>
      </c>
      <c r="D640" s="84">
        <v>3</v>
      </c>
      <c r="E640" s="21" t="s">
        <v>94</v>
      </c>
      <c r="F640" s="197">
        <v>2638</v>
      </c>
      <c r="G640" s="20"/>
      <c r="H640" s="20"/>
      <c r="I640" s="117"/>
      <c r="J640" s="20"/>
      <c r="K640" s="20"/>
      <c r="L640" s="20"/>
      <c r="M640" s="20"/>
      <c r="N640" s="116"/>
      <c r="O640" s="20"/>
      <c r="P640" s="20"/>
      <c r="Q640" s="117"/>
      <c r="R640" s="200"/>
      <c r="S640" s="116"/>
      <c r="T640" s="20"/>
      <c r="U640" s="118"/>
    </row>
    <row r="641" spans="1:21" x14ac:dyDescent="0.2">
      <c r="A641" s="11" t="str">
        <f t="shared" si="232"/>
        <v>Lothian</v>
      </c>
      <c r="B641" s="11" t="str">
        <f t="shared" si="233"/>
        <v xml:space="preserve">Gastroenterology - Adult </v>
      </c>
      <c r="C641" s="498" t="str">
        <f t="shared" si="249"/>
        <v>Gastroenterology - Adult</v>
      </c>
      <c r="D641" s="88" t="s">
        <v>79</v>
      </c>
      <c r="E641" s="34"/>
      <c r="F641" s="116"/>
      <c r="G641" s="20"/>
      <c r="H641" s="20"/>
      <c r="I641" s="117"/>
      <c r="J641" s="52"/>
      <c r="K641" s="52"/>
      <c r="L641" s="52"/>
      <c r="M641" s="52"/>
      <c r="N641" s="127"/>
      <c r="O641" s="52"/>
      <c r="P641" s="52"/>
      <c r="Q641" s="128"/>
      <c r="R641" s="200"/>
      <c r="S641" s="116"/>
      <c r="T641" s="20"/>
      <c r="U641" s="118"/>
    </row>
    <row r="642" spans="1:21" x14ac:dyDescent="0.2">
      <c r="A642" s="11" t="str">
        <f t="shared" si="232"/>
        <v>Lothian</v>
      </c>
      <c r="B642" s="11" t="str">
        <f t="shared" si="233"/>
        <v xml:space="preserve">Gastroenterology - Adult </v>
      </c>
      <c r="C642" s="498" t="str">
        <f t="shared" si="249"/>
        <v>Gastroenterology - Adult</v>
      </c>
      <c r="D642" s="84" t="s">
        <v>79</v>
      </c>
      <c r="E642" s="21" t="s">
        <v>33</v>
      </c>
      <c r="F642" s="23"/>
      <c r="G642" s="24"/>
      <c r="H642" s="24"/>
      <c r="I642" s="25"/>
      <c r="J642" s="24"/>
      <c r="K642" s="24"/>
      <c r="L642" s="24"/>
      <c r="M642" s="24"/>
      <c r="N642" s="23"/>
      <c r="O642" s="24"/>
      <c r="P642" s="24"/>
      <c r="Q642" s="25"/>
      <c r="R642" s="200"/>
      <c r="S642" s="23"/>
      <c r="T642" s="24"/>
      <c r="U642" s="104"/>
    </row>
    <row r="643" spans="1:21" x14ac:dyDescent="0.2">
      <c r="A643" s="11" t="str">
        <f t="shared" si="232"/>
        <v>Lothian</v>
      </c>
      <c r="B643" s="11" t="str">
        <f t="shared" si="233"/>
        <v>Gastroenterology - Adult4</v>
      </c>
      <c r="C643" s="498" t="str">
        <f t="shared" si="249"/>
        <v>Gastroenterology - Adult</v>
      </c>
      <c r="D643" s="86">
        <v>4</v>
      </c>
      <c r="E643" s="26" t="s">
        <v>14</v>
      </c>
      <c r="F643" s="27">
        <v>2613</v>
      </c>
      <c r="G643" s="28">
        <v>2643</v>
      </c>
      <c r="H643" s="28">
        <v>2703</v>
      </c>
      <c r="I643" s="29">
        <v>2703</v>
      </c>
      <c r="J643" s="356"/>
      <c r="K643" s="28"/>
      <c r="L643" s="28"/>
      <c r="M643" s="376"/>
      <c r="N643" s="27"/>
      <c r="O643" s="28"/>
      <c r="P643" s="28"/>
      <c r="Q643" s="29"/>
      <c r="R643" s="200"/>
      <c r="S643" s="179">
        <f>SUM(F643:I643)</f>
        <v>10662</v>
      </c>
      <c r="T643" s="180">
        <f>SUM(J643:M643)</f>
        <v>0</v>
      </c>
      <c r="U643" s="181">
        <f>SUM(N643:Q643)</f>
        <v>0</v>
      </c>
    </row>
    <row r="644" spans="1:21" x14ac:dyDescent="0.2">
      <c r="A644" s="11" t="str">
        <f t="shared" si="232"/>
        <v>Lothian</v>
      </c>
      <c r="B644" s="11" t="str">
        <f t="shared" si="233"/>
        <v>Gastroenterology - Adult5</v>
      </c>
      <c r="C644" s="498" t="str">
        <f t="shared" si="249"/>
        <v>Gastroenterology - Adult</v>
      </c>
      <c r="D644" s="87">
        <v>5</v>
      </c>
      <c r="E644" s="30" t="s">
        <v>13</v>
      </c>
      <c r="F644" s="31">
        <v>945</v>
      </c>
      <c r="G644" s="32">
        <v>1145</v>
      </c>
      <c r="H644" s="32">
        <v>1245</v>
      </c>
      <c r="I644" s="33">
        <v>1245</v>
      </c>
      <c r="J644" s="357"/>
      <c r="K644" s="32"/>
      <c r="L644" s="32"/>
      <c r="M644" s="377"/>
      <c r="N644" s="31"/>
      <c r="O644" s="32"/>
      <c r="P644" s="32"/>
      <c r="Q644" s="33"/>
      <c r="R644" s="200"/>
      <c r="S644" s="163">
        <f>SUM(F644:I644)</f>
        <v>4580</v>
      </c>
      <c r="T644" s="164">
        <f>SUM(J644:M644)</f>
        <v>0</v>
      </c>
      <c r="U644" s="165">
        <f>SUM(N644:Q644)</f>
        <v>0</v>
      </c>
    </row>
    <row r="645" spans="1:21" x14ac:dyDescent="0.2">
      <c r="A645" s="11" t="str">
        <f t="shared" si="232"/>
        <v>Lothian</v>
      </c>
      <c r="B645" s="11" t="str">
        <f t="shared" si="233"/>
        <v>Gastroenterology - Adult6</v>
      </c>
      <c r="C645" s="498" t="str">
        <f t="shared" si="249"/>
        <v>Gastroenterology - Adult</v>
      </c>
      <c r="D645" s="84">
        <v>6</v>
      </c>
      <c r="E645" s="21" t="s">
        <v>16</v>
      </c>
      <c r="F645" s="62">
        <f t="shared" ref="F645:Q645" si="250">F643-F644</f>
        <v>1668</v>
      </c>
      <c r="G645" s="63">
        <f t="shared" si="250"/>
        <v>1498</v>
      </c>
      <c r="H645" s="63">
        <f t="shared" si="250"/>
        <v>1458</v>
      </c>
      <c r="I645" s="64">
        <f t="shared" si="250"/>
        <v>1458</v>
      </c>
      <c r="J645" s="352">
        <f t="shared" si="250"/>
        <v>0</v>
      </c>
      <c r="K645" s="63">
        <f t="shared" si="250"/>
        <v>0</v>
      </c>
      <c r="L645" s="63">
        <f t="shared" si="250"/>
        <v>0</v>
      </c>
      <c r="M645" s="372">
        <f t="shared" si="250"/>
        <v>0</v>
      </c>
      <c r="N645" s="62">
        <f t="shared" si="250"/>
        <v>0</v>
      </c>
      <c r="O645" s="63">
        <f t="shared" si="250"/>
        <v>0</v>
      </c>
      <c r="P645" s="63">
        <f t="shared" si="250"/>
        <v>0</v>
      </c>
      <c r="Q645" s="64">
        <f t="shared" si="250"/>
        <v>0</v>
      </c>
      <c r="R645" s="202"/>
      <c r="S645" s="386">
        <f>S643-S644</f>
        <v>6082</v>
      </c>
      <c r="T645" s="342">
        <f>T643-T644</f>
        <v>0</v>
      </c>
      <c r="U645" s="387">
        <f>U643-U644</f>
        <v>0</v>
      </c>
    </row>
    <row r="646" spans="1:21" x14ac:dyDescent="0.2">
      <c r="A646" s="11" t="str">
        <f t="shared" si="232"/>
        <v>Lothian</v>
      </c>
      <c r="B646" s="11" t="str">
        <f t="shared" si="233"/>
        <v xml:space="preserve">Gastroenterology - Adult </v>
      </c>
      <c r="C646" s="498" t="str">
        <f t="shared" si="249"/>
        <v>Gastroenterology - Adult</v>
      </c>
      <c r="D646" s="88" t="s">
        <v>79</v>
      </c>
      <c r="E646" s="34"/>
      <c r="F646" s="35"/>
      <c r="G646" s="36"/>
      <c r="H646" s="36"/>
      <c r="I646" s="37"/>
      <c r="J646" s="39"/>
      <c r="K646" s="39"/>
      <c r="L646" s="39"/>
      <c r="M646" s="39"/>
      <c r="N646" s="38"/>
      <c r="O646" s="39"/>
      <c r="P646" s="39"/>
      <c r="Q646" s="40"/>
      <c r="R646" s="200"/>
      <c r="S646" s="38"/>
      <c r="T646" s="39"/>
      <c r="U646" s="105"/>
    </row>
    <row r="647" spans="1:21" x14ac:dyDescent="0.2">
      <c r="A647" s="11" t="str">
        <f t="shared" si="232"/>
        <v>Lothian</v>
      </c>
      <c r="B647" s="11" t="str">
        <f t="shared" si="233"/>
        <v xml:space="preserve">Gastroenterology - Adult </v>
      </c>
      <c r="C647" s="498" t="str">
        <f t="shared" si="249"/>
        <v>Gastroenterology - Adult</v>
      </c>
      <c r="D647" s="84" t="s">
        <v>79</v>
      </c>
      <c r="E647" s="21" t="s">
        <v>29</v>
      </c>
      <c r="F647" s="23"/>
      <c r="G647" s="24"/>
      <c r="H647" s="24"/>
      <c r="I647" s="25"/>
      <c r="J647" s="24"/>
      <c r="K647" s="24"/>
      <c r="L647" s="24"/>
      <c r="M647" s="24"/>
      <c r="N647" s="23"/>
      <c r="O647" s="24"/>
      <c r="P647" s="24"/>
      <c r="Q647" s="25"/>
      <c r="R647" s="200"/>
      <c r="S647" s="23"/>
      <c r="T647" s="24"/>
      <c r="U647" s="104"/>
    </row>
    <row r="648" spans="1:21" x14ac:dyDescent="0.2">
      <c r="A648" s="11" t="str">
        <f t="shared" si="232"/>
        <v>Lothian</v>
      </c>
      <c r="B648" s="11" t="str">
        <f t="shared" si="233"/>
        <v>Gastroenterology - Adult7</v>
      </c>
      <c r="C648" s="498" t="str">
        <f t="shared" si="249"/>
        <v>Gastroenterology - Adult</v>
      </c>
      <c r="D648" s="86">
        <v>7</v>
      </c>
      <c r="E648" s="26" t="s">
        <v>46</v>
      </c>
      <c r="F648" s="27">
        <v>1277.0999999999999</v>
      </c>
      <c r="G648" s="28">
        <v>1277.0999999999999</v>
      </c>
      <c r="H648" s="28">
        <v>1277.0999999999999</v>
      </c>
      <c r="I648" s="29">
        <v>1277.0999999999999</v>
      </c>
      <c r="J648" s="356"/>
      <c r="K648" s="28"/>
      <c r="L648" s="28"/>
      <c r="M648" s="376"/>
      <c r="N648" s="27"/>
      <c r="O648" s="28"/>
      <c r="P648" s="28"/>
      <c r="Q648" s="29"/>
      <c r="R648" s="205"/>
      <c r="S648" s="153">
        <f>SUM(F648:I648)</f>
        <v>5108.3999999999996</v>
      </c>
      <c r="T648" s="154">
        <f>SUM(J648:M648)</f>
        <v>0</v>
      </c>
      <c r="U648" s="157">
        <f>SUM(N648:Q648)</f>
        <v>0</v>
      </c>
    </row>
    <row r="649" spans="1:21" x14ac:dyDescent="0.2">
      <c r="A649" s="11" t="str">
        <f t="shared" si="232"/>
        <v>Lothian</v>
      </c>
      <c r="B649" s="11" t="str">
        <f t="shared" si="233"/>
        <v>Gastroenterology - Adult8</v>
      </c>
      <c r="C649" s="498" t="str">
        <f t="shared" si="249"/>
        <v>Gastroenterology - Adult</v>
      </c>
      <c r="D649" s="86">
        <v>8</v>
      </c>
      <c r="E649" s="30" t="s">
        <v>53</v>
      </c>
      <c r="F649" s="31">
        <v>324</v>
      </c>
      <c r="G649" s="32">
        <v>228</v>
      </c>
      <c r="H649" s="32">
        <v>258</v>
      </c>
      <c r="I649" s="33">
        <v>282</v>
      </c>
      <c r="J649" s="357"/>
      <c r="K649" s="32"/>
      <c r="L649" s="32"/>
      <c r="M649" s="377"/>
      <c r="N649" s="31"/>
      <c r="O649" s="32"/>
      <c r="P649" s="32"/>
      <c r="Q649" s="33"/>
      <c r="R649" s="205"/>
      <c r="S649" s="159">
        <f>SUM(F649:I649)</f>
        <v>1092</v>
      </c>
      <c r="T649" s="160">
        <f>SUM(J649:M649)</f>
        <v>0</v>
      </c>
      <c r="U649" s="162">
        <f>SUM(N649:Q649)</f>
        <v>0</v>
      </c>
    </row>
    <row r="650" spans="1:21" x14ac:dyDescent="0.2">
      <c r="A650" s="11" t="str">
        <f t="shared" si="232"/>
        <v>Lothian</v>
      </c>
      <c r="B650" s="11" t="str">
        <f t="shared" si="233"/>
        <v>Gastroenterology - Adult9</v>
      </c>
      <c r="C650" s="498" t="str">
        <f t="shared" si="249"/>
        <v>Gastroenterology - Adult</v>
      </c>
      <c r="D650" s="84">
        <v>9</v>
      </c>
      <c r="E650" s="21" t="s">
        <v>32</v>
      </c>
      <c r="F650" s="62">
        <f t="shared" ref="F650:Q650" si="251">SUM(F648:F649)</f>
        <v>1601.1</v>
      </c>
      <c r="G650" s="63">
        <f t="shared" si="251"/>
        <v>1505.1</v>
      </c>
      <c r="H650" s="63">
        <f t="shared" si="251"/>
        <v>1535.1</v>
      </c>
      <c r="I650" s="64">
        <f t="shared" si="251"/>
        <v>1559.1</v>
      </c>
      <c r="J650" s="352">
        <f t="shared" si="251"/>
        <v>0</v>
      </c>
      <c r="K650" s="63">
        <f t="shared" si="251"/>
        <v>0</v>
      </c>
      <c r="L650" s="63">
        <f t="shared" si="251"/>
        <v>0</v>
      </c>
      <c r="M650" s="372">
        <f t="shared" si="251"/>
        <v>0</v>
      </c>
      <c r="N650" s="62">
        <f t="shared" si="251"/>
        <v>0</v>
      </c>
      <c r="O650" s="63">
        <f t="shared" si="251"/>
        <v>0</v>
      </c>
      <c r="P650" s="63">
        <f t="shared" si="251"/>
        <v>0</v>
      </c>
      <c r="Q650" s="64">
        <f t="shared" si="251"/>
        <v>0</v>
      </c>
      <c r="R650" s="202"/>
      <c r="S650" s="62">
        <f>SUM(F650:I650)</f>
        <v>6200.4</v>
      </c>
      <c r="T650" s="63">
        <f>SUM(J650:M650)</f>
        <v>0</v>
      </c>
      <c r="U650" s="100">
        <f>SUM(N650:Q650)</f>
        <v>0</v>
      </c>
    </row>
    <row r="651" spans="1:21" x14ac:dyDescent="0.2">
      <c r="A651" s="11" t="str">
        <f t="shared" si="232"/>
        <v>Lothian</v>
      </c>
      <c r="B651" s="11" t="str">
        <f t="shared" si="233"/>
        <v xml:space="preserve">Gastroenterology - Adult </v>
      </c>
      <c r="C651" s="498" t="str">
        <f t="shared" si="249"/>
        <v>Gastroenterology - Adult</v>
      </c>
      <c r="D651" s="89" t="s">
        <v>79</v>
      </c>
      <c r="E651" s="43"/>
      <c r="F651" s="38"/>
      <c r="G651" s="39"/>
      <c r="H651" s="39"/>
      <c r="I651" s="40"/>
      <c r="J651" s="39"/>
      <c r="K651" s="39"/>
      <c r="L651" s="39"/>
      <c r="M651" s="39"/>
      <c r="N651" s="38"/>
      <c r="O651" s="39"/>
      <c r="P651" s="39"/>
      <c r="Q651" s="40"/>
      <c r="R651" s="205"/>
      <c r="S651" s="38"/>
      <c r="T651" s="39"/>
      <c r="U651" s="105"/>
    </row>
    <row r="652" spans="1:21" x14ac:dyDescent="0.2">
      <c r="A652" s="11" t="str">
        <f t="shared" si="232"/>
        <v>Lothian</v>
      </c>
      <c r="B652" s="11" t="str">
        <f t="shared" si="233"/>
        <v xml:space="preserve">Gastroenterology - Adult </v>
      </c>
      <c r="C652" s="498" t="str">
        <f t="shared" si="249"/>
        <v>Gastroenterology - Adult</v>
      </c>
      <c r="D652" s="84" t="s">
        <v>79</v>
      </c>
      <c r="E652" s="21" t="s">
        <v>24</v>
      </c>
      <c r="F652" s="23"/>
      <c r="G652" s="24"/>
      <c r="H652" s="24"/>
      <c r="I652" s="25"/>
      <c r="J652" s="24"/>
      <c r="K652" s="24"/>
      <c r="L652" s="24"/>
      <c r="M652" s="24"/>
      <c r="N652" s="23"/>
      <c r="O652" s="24"/>
      <c r="P652" s="24"/>
      <c r="Q652" s="25"/>
      <c r="R652" s="205"/>
      <c r="S652" s="23"/>
      <c r="T652" s="24"/>
      <c r="U652" s="104"/>
    </row>
    <row r="653" spans="1:21" x14ac:dyDescent="0.2">
      <c r="A653" s="11" t="str">
        <f t="shared" ref="A653:A716" si="252">$E$5</f>
        <v>Lothian</v>
      </c>
      <c r="B653" s="11" t="str">
        <f t="shared" ref="B653:B716" si="253">CONCATENATE(C653,D653)</f>
        <v>Gastroenterology - Adult10</v>
      </c>
      <c r="C653" s="498" t="str">
        <f t="shared" si="249"/>
        <v>Gastroenterology - Adult</v>
      </c>
      <c r="D653" s="151">
        <v>10</v>
      </c>
      <c r="E653" s="152" t="s">
        <v>109</v>
      </c>
      <c r="F653" s="153">
        <f t="shared" ref="F653:Q653" si="254">F645-F648</f>
        <v>390.90000000000009</v>
      </c>
      <c r="G653" s="154">
        <f t="shared" si="254"/>
        <v>220.90000000000009</v>
      </c>
      <c r="H653" s="154">
        <f t="shared" si="254"/>
        <v>180.90000000000009</v>
      </c>
      <c r="I653" s="155">
        <f t="shared" si="254"/>
        <v>180.90000000000009</v>
      </c>
      <c r="J653" s="343">
        <f t="shared" si="254"/>
        <v>0</v>
      </c>
      <c r="K653" s="154">
        <f t="shared" si="254"/>
        <v>0</v>
      </c>
      <c r="L653" s="154">
        <f t="shared" si="254"/>
        <v>0</v>
      </c>
      <c r="M653" s="371">
        <f t="shared" si="254"/>
        <v>0</v>
      </c>
      <c r="N653" s="153">
        <f t="shared" si="254"/>
        <v>0</v>
      </c>
      <c r="O653" s="154">
        <f t="shared" si="254"/>
        <v>0</v>
      </c>
      <c r="P653" s="154">
        <f t="shared" si="254"/>
        <v>0</v>
      </c>
      <c r="Q653" s="155">
        <f t="shared" si="254"/>
        <v>0</v>
      </c>
      <c r="R653" s="203"/>
      <c r="S653" s="344">
        <f>S645-S648</f>
        <v>973.60000000000036</v>
      </c>
      <c r="T653" s="343">
        <f>T645-T648</f>
        <v>0</v>
      </c>
      <c r="U653" s="157">
        <f>U645-U648</f>
        <v>0</v>
      </c>
    </row>
    <row r="654" spans="1:21" x14ac:dyDescent="0.2">
      <c r="A654" s="11" t="str">
        <f t="shared" si="252"/>
        <v>Lothian</v>
      </c>
      <c r="B654" s="11" t="str">
        <f t="shared" si="253"/>
        <v>Gastroenterology - Adult11</v>
      </c>
      <c r="C654" s="498" t="str">
        <f t="shared" si="249"/>
        <v>Gastroenterology - Adult</v>
      </c>
      <c r="D654" s="151">
        <v>11</v>
      </c>
      <c r="E654" s="152" t="s">
        <v>110</v>
      </c>
      <c r="F654" s="159">
        <f t="shared" ref="F654:U654" si="255">F645-F650</f>
        <v>66.900000000000091</v>
      </c>
      <c r="G654" s="160">
        <f t="shared" si="255"/>
        <v>-7.0999999999999091</v>
      </c>
      <c r="H654" s="160">
        <f t="shared" si="255"/>
        <v>-77.099999999999909</v>
      </c>
      <c r="I654" s="161">
        <f t="shared" si="255"/>
        <v>-101.09999999999991</v>
      </c>
      <c r="J654" s="353">
        <f t="shared" si="255"/>
        <v>0</v>
      </c>
      <c r="K654" s="160">
        <f t="shared" si="255"/>
        <v>0</v>
      </c>
      <c r="L654" s="160">
        <f t="shared" si="255"/>
        <v>0</v>
      </c>
      <c r="M654" s="373">
        <f t="shared" si="255"/>
        <v>0</v>
      </c>
      <c r="N654" s="159">
        <f t="shared" si="255"/>
        <v>0</v>
      </c>
      <c r="O654" s="160">
        <f t="shared" si="255"/>
        <v>0</v>
      </c>
      <c r="P654" s="160">
        <f t="shared" si="255"/>
        <v>0</v>
      </c>
      <c r="Q654" s="161">
        <f t="shared" si="255"/>
        <v>0</v>
      </c>
      <c r="R654" s="203">
        <f t="shared" si="255"/>
        <v>0</v>
      </c>
      <c r="S654" s="153">
        <f t="shared" si="255"/>
        <v>-118.39999999999964</v>
      </c>
      <c r="T654" s="160">
        <f t="shared" si="255"/>
        <v>0</v>
      </c>
      <c r="U654" s="162">
        <f t="shared" si="255"/>
        <v>0</v>
      </c>
    </row>
    <row r="655" spans="1:21" x14ac:dyDescent="0.2">
      <c r="A655" s="11" t="str">
        <f t="shared" si="252"/>
        <v>Lothian</v>
      </c>
      <c r="B655" s="11" t="str">
        <f t="shared" si="253"/>
        <v>Gastroenterology - Adult12</v>
      </c>
      <c r="C655" s="498" t="str">
        <f t="shared" si="249"/>
        <v>Gastroenterology - Adult</v>
      </c>
      <c r="D655" s="151">
        <v>12</v>
      </c>
      <c r="E655" s="158" t="s">
        <v>27</v>
      </c>
      <c r="F655" s="170">
        <f>F640+F654</f>
        <v>2704.9</v>
      </c>
      <c r="G655" s="164">
        <f t="shared" ref="G655:Q655" si="256">F655+G654</f>
        <v>2697.8</v>
      </c>
      <c r="H655" s="164">
        <f t="shared" si="256"/>
        <v>2620.7000000000003</v>
      </c>
      <c r="I655" s="166">
        <f t="shared" si="256"/>
        <v>2519.6000000000004</v>
      </c>
      <c r="J655" s="354">
        <f t="shared" si="256"/>
        <v>2519.6000000000004</v>
      </c>
      <c r="K655" s="164">
        <f t="shared" si="256"/>
        <v>2519.6000000000004</v>
      </c>
      <c r="L655" s="164">
        <f t="shared" si="256"/>
        <v>2519.6000000000004</v>
      </c>
      <c r="M655" s="374">
        <f t="shared" si="256"/>
        <v>2519.6000000000004</v>
      </c>
      <c r="N655" s="163">
        <f t="shared" si="256"/>
        <v>2519.6000000000004</v>
      </c>
      <c r="O655" s="164">
        <f t="shared" si="256"/>
        <v>2519.6000000000004</v>
      </c>
      <c r="P655" s="164">
        <f t="shared" si="256"/>
        <v>2519.6000000000004</v>
      </c>
      <c r="Q655" s="166">
        <f t="shared" si="256"/>
        <v>2519.6000000000004</v>
      </c>
      <c r="R655" s="203"/>
      <c r="S655" s="163">
        <f>I655</f>
        <v>2519.6000000000004</v>
      </c>
      <c r="T655" s="164">
        <f>M655</f>
        <v>2519.6000000000004</v>
      </c>
      <c r="U655" s="165">
        <f>Q655</f>
        <v>2519.6000000000004</v>
      </c>
    </row>
    <row r="656" spans="1:21" x14ac:dyDescent="0.2">
      <c r="A656" s="11" t="str">
        <f t="shared" si="252"/>
        <v>Lothian</v>
      </c>
      <c r="B656" s="11" t="str">
        <f t="shared" si="253"/>
        <v>Gastroenterology - Adult13</v>
      </c>
      <c r="C656" s="498" t="str">
        <f t="shared" si="249"/>
        <v>Gastroenterology - Adult</v>
      </c>
      <c r="D656" s="151">
        <v>13</v>
      </c>
      <c r="E656" s="152" t="s">
        <v>25</v>
      </c>
      <c r="F656" s="163">
        <f t="shared" ref="F656:Q656" si="257">F655/(F650/13)</f>
        <v>21.962213478233718</v>
      </c>
      <c r="G656" s="164">
        <f t="shared" si="257"/>
        <v>23.301707527739023</v>
      </c>
      <c r="H656" s="164">
        <f t="shared" si="257"/>
        <v>22.193407595596383</v>
      </c>
      <c r="I656" s="166">
        <f t="shared" si="257"/>
        <v>21.008787120774809</v>
      </c>
      <c r="J656" s="354" t="e">
        <f t="shared" si="257"/>
        <v>#DIV/0!</v>
      </c>
      <c r="K656" s="164" t="e">
        <f t="shared" si="257"/>
        <v>#DIV/0!</v>
      </c>
      <c r="L656" s="164" t="e">
        <f t="shared" si="257"/>
        <v>#DIV/0!</v>
      </c>
      <c r="M656" s="374" t="e">
        <f t="shared" si="257"/>
        <v>#DIV/0!</v>
      </c>
      <c r="N656" s="163" t="e">
        <f t="shared" si="257"/>
        <v>#DIV/0!</v>
      </c>
      <c r="O656" s="164" t="e">
        <f t="shared" si="257"/>
        <v>#DIV/0!</v>
      </c>
      <c r="P656" s="164" t="e">
        <f t="shared" si="257"/>
        <v>#DIV/0!</v>
      </c>
      <c r="Q656" s="166" t="e">
        <f t="shared" si="257"/>
        <v>#DIV/0!</v>
      </c>
      <c r="R656" s="203"/>
      <c r="S656" s="163">
        <f>I656</f>
        <v>21.008787120774809</v>
      </c>
      <c r="T656" s="164" t="e">
        <f>M656</f>
        <v>#DIV/0!</v>
      </c>
      <c r="U656" s="165" t="e">
        <f>Q656</f>
        <v>#DIV/0!</v>
      </c>
    </row>
    <row r="657" spans="1:21" x14ac:dyDescent="0.2">
      <c r="A657" s="11" t="str">
        <f t="shared" si="252"/>
        <v>Lothian</v>
      </c>
      <c r="B657" s="11" t="str">
        <f t="shared" si="253"/>
        <v>Gastroenterology - Adult14</v>
      </c>
      <c r="C657" s="498" t="str">
        <f t="shared" si="249"/>
        <v>Gastroenterology - Adult</v>
      </c>
      <c r="D657" s="86">
        <v>14</v>
      </c>
      <c r="E657" s="45" t="s">
        <v>30</v>
      </c>
      <c r="F657" s="48">
        <v>1268.9000000000001</v>
      </c>
      <c r="G657" s="46">
        <v>1261.7999999999997</v>
      </c>
      <c r="H657" s="46">
        <v>1184.6999999999998</v>
      </c>
      <c r="I657" s="47">
        <v>1083.5999999999999</v>
      </c>
      <c r="J657" s="358"/>
      <c r="K657" s="46"/>
      <c r="L657" s="46"/>
      <c r="M657" s="378"/>
      <c r="N657" s="48"/>
      <c r="O657" s="46"/>
      <c r="P657" s="46"/>
      <c r="Q657" s="47"/>
      <c r="R657" s="205"/>
      <c r="S657" s="163">
        <f>I657</f>
        <v>1083.5999999999999</v>
      </c>
      <c r="T657" s="164">
        <f>M657</f>
        <v>0</v>
      </c>
      <c r="U657" s="165">
        <f>Q657</f>
        <v>0</v>
      </c>
    </row>
    <row r="658" spans="1:21" x14ac:dyDescent="0.2">
      <c r="A658" s="11" t="str">
        <f t="shared" si="252"/>
        <v>Lothian</v>
      </c>
      <c r="B658" s="11" t="str">
        <f t="shared" si="253"/>
        <v>Gastroenterology - Adult15</v>
      </c>
      <c r="C658" s="498" t="str">
        <f t="shared" si="249"/>
        <v>Gastroenterology - Adult</v>
      </c>
      <c r="D658" s="151">
        <v>15</v>
      </c>
      <c r="E658" s="152" t="s">
        <v>187</v>
      </c>
      <c r="F658" s="364" t="e">
        <v>#N/A</v>
      </c>
      <c r="G658" s="337" t="e">
        <v>#N/A</v>
      </c>
      <c r="H658" s="338" t="e">
        <v>#N/A</v>
      </c>
      <c r="I658" s="365" t="e">
        <v>#N/A</v>
      </c>
      <c r="J658" s="339" t="e">
        <v>#N/A</v>
      </c>
      <c r="K658" s="340" t="e">
        <v>#N/A</v>
      </c>
      <c r="L658" s="337" t="e">
        <v>#N/A</v>
      </c>
      <c r="M658" s="339" t="e">
        <v>#N/A</v>
      </c>
      <c r="N658" s="396" t="s">
        <v>15</v>
      </c>
      <c r="O658" s="397" t="s">
        <v>15</v>
      </c>
      <c r="P658" s="398" t="s">
        <v>15</v>
      </c>
      <c r="Q658" s="399" t="s">
        <v>15</v>
      </c>
      <c r="R658" s="205"/>
      <c r="S658" s="163" t="e">
        <f>I658</f>
        <v>#N/A</v>
      </c>
      <c r="T658" s="164" t="e">
        <f>M658</f>
        <v>#N/A</v>
      </c>
      <c r="U658" s="165" t="str">
        <f>Q658</f>
        <v>-</v>
      </c>
    </row>
    <row r="659" spans="1:21" x14ac:dyDescent="0.2">
      <c r="A659" s="11" t="str">
        <f t="shared" si="252"/>
        <v>Lothian</v>
      </c>
      <c r="B659" s="11" t="str">
        <f t="shared" si="253"/>
        <v>Gastroenterology - Adult16</v>
      </c>
      <c r="C659" s="498" t="str">
        <f t="shared" si="249"/>
        <v>Gastroenterology - Adult</v>
      </c>
      <c r="D659" s="85">
        <v>16</v>
      </c>
      <c r="E659" s="14" t="s">
        <v>31</v>
      </c>
      <c r="F659" s="367">
        <v>719.90000000000009</v>
      </c>
      <c r="G659" s="341">
        <v>712.79999999999973</v>
      </c>
      <c r="H659" s="341">
        <v>635.69999999999982</v>
      </c>
      <c r="I659" s="368">
        <v>534.59999999999991</v>
      </c>
      <c r="J659" s="359"/>
      <c r="K659" s="341"/>
      <c r="L659" s="341"/>
      <c r="M659" s="379"/>
      <c r="N659" s="367"/>
      <c r="O659" s="341"/>
      <c r="P659" s="341"/>
      <c r="Q659" s="368"/>
      <c r="R659" s="205"/>
      <c r="S659" s="159"/>
      <c r="T659" s="160"/>
      <c r="U659" s="162"/>
    </row>
    <row r="660" spans="1:21" x14ac:dyDescent="0.2">
      <c r="A660" s="11" t="str">
        <f t="shared" si="252"/>
        <v>Lothian</v>
      </c>
      <c r="B660" s="11" t="str">
        <f t="shared" si="253"/>
        <v xml:space="preserve">Gastroenterology - Adult </v>
      </c>
      <c r="C660" s="498" t="str">
        <f t="shared" si="249"/>
        <v>Gastroenterology - Adult</v>
      </c>
      <c r="D660" s="84" t="s">
        <v>79</v>
      </c>
      <c r="E660" s="21" t="s">
        <v>54</v>
      </c>
      <c r="F660" s="23"/>
      <c r="G660" s="24"/>
      <c r="H660" s="24"/>
      <c r="I660" s="25"/>
      <c r="J660" s="24"/>
      <c r="K660" s="24"/>
      <c r="L660" s="24"/>
      <c r="M660" s="24"/>
      <c r="N660" s="23"/>
      <c r="O660" s="24"/>
      <c r="P660" s="24"/>
      <c r="Q660" s="25"/>
      <c r="R660" s="200"/>
      <c r="S660" s="23"/>
      <c r="T660" s="24"/>
      <c r="U660" s="104"/>
    </row>
    <row r="661" spans="1:21" x14ac:dyDescent="0.2">
      <c r="A661" s="11" t="str">
        <f t="shared" si="252"/>
        <v>Lothian</v>
      </c>
      <c r="B661" s="11" t="str">
        <f t="shared" si="253"/>
        <v>Gastroenterology - Adult17</v>
      </c>
      <c r="C661" s="498" t="str">
        <f t="shared" si="249"/>
        <v>Gastroenterology - Adult</v>
      </c>
      <c r="D661" s="336">
        <v>17</v>
      </c>
      <c r="E661" s="44" t="s">
        <v>26</v>
      </c>
      <c r="F661" s="49">
        <v>0</v>
      </c>
      <c r="G661" s="50">
        <v>0</v>
      </c>
      <c r="H661" s="50">
        <v>0</v>
      </c>
      <c r="I661" s="51">
        <v>0</v>
      </c>
      <c r="J661" s="360">
        <v>0</v>
      </c>
      <c r="K661" s="50">
        <v>0</v>
      </c>
      <c r="L661" s="50">
        <v>0</v>
      </c>
      <c r="M661" s="380">
        <v>0</v>
      </c>
      <c r="N661" s="49">
        <v>0</v>
      </c>
      <c r="O661" s="50">
        <v>0</v>
      </c>
      <c r="P661" s="50">
        <v>0</v>
      </c>
      <c r="Q661" s="51">
        <v>0</v>
      </c>
      <c r="R661" s="200"/>
      <c r="S661" s="27"/>
      <c r="T661" s="28"/>
      <c r="U661" s="113"/>
    </row>
    <row r="662" spans="1:21" ht="13.5" thickBot="1" x14ac:dyDescent="0.25">
      <c r="A662" s="11" t="str">
        <f t="shared" si="252"/>
        <v>Lothian</v>
      </c>
      <c r="B662" s="11" t="str">
        <f t="shared" si="253"/>
        <v>Gastroenterology - Adult18</v>
      </c>
      <c r="C662" s="497" t="str">
        <f t="shared" si="249"/>
        <v>Gastroenterology - Adult</v>
      </c>
      <c r="D662" s="172">
        <v>18</v>
      </c>
      <c r="E662" s="173" t="s">
        <v>34</v>
      </c>
      <c r="F662" s="174">
        <f t="shared" ref="F662:Q662" si="258">F661*F650</f>
        <v>0</v>
      </c>
      <c r="G662" s="175">
        <f t="shared" si="258"/>
        <v>0</v>
      </c>
      <c r="H662" s="175">
        <f t="shared" si="258"/>
        <v>0</v>
      </c>
      <c r="I662" s="176">
        <f t="shared" si="258"/>
        <v>0</v>
      </c>
      <c r="J662" s="361">
        <f t="shared" si="258"/>
        <v>0</v>
      </c>
      <c r="K662" s="175">
        <f t="shared" si="258"/>
        <v>0</v>
      </c>
      <c r="L662" s="175">
        <f t="shared" si="258"/>
        <v>0</v>
      </c>
      <c r="M662" s="381">
        <f t="shared" si="258"/>
        <v>0</v>
      </c>
      <c r="N662" s="174">
        <f t="shared" si="258"/>
        <v>0</v>
      </c>
      <c r="O662" s="175">
        <f t="shared" si="258"/>
        <v>0</v>
      </c>
      <c r="P662" s="175">
        <f t="shared" si="258"/>
        <v>0</v>
      </c>
      <c r="Q662" s="176">
        <f t="shared" si="258"/>
        <v>0</v>
      </c>
      <c r="R662" s="206"/>
      <c r="S662" s="174">
        <f>SUM(F662:I662)</f>
        <v>0</v>
      </c>
      <c r="T662" s="175">
        <f>SUM(J662:M662)</f>
        <v>0</v>
      </c>
      <c r="U662" s="178">
        <f>SUM(N662:Q662)</f>
        <v>0</v>
      </c>
    </row>
    <row r="663" spans="1:21" ht="18.75" thickBot="1" x14ac:dyDescent="0.3">
      <c r="A663" s="11" t="str">
        <f t="shared" si="252"/>
        <v>Lothian</v>
      </c>
      <c r="B663" s="11" t="str">
        <f t="shared" si="253"/>
        <v>Urology exc. DiagnosticsUrology exc. Diagnostics</v>
      </c>
      <c r="C663" s="512" t="str">
        <f>D663</f>
        <v>Urology exc. Diagnostics</v>
      </c>
      <c r="D663" s="511" t="s">
        <v>430</v>
      </c>
      <c r="E663" s="80"/>
      <c r="F663" s="366"/>
      <c r="G663" s="81"/>
      <c r="H663" s="81"/>
      <c r="I663" s="363"/>
      <c r="J663" s="81"/>
      <c r="K663" s="81"/>
      <c r="L663" s="81"/>
      <c r="M663" s="81"/>
      <c r="N663" s="382"/>
      <c r="O663" s="69"/>
      <c r="P663" s="69"/>
      <c r="Q663" s="383"/>
      <c r="R663" s="69"/>
      <c r="S663" s="382"/>
      <c r="T663" s="69"/>
      <c r="U663" s="82"/>
    </row>
    <row r="664" spans="1:21" x14ac:dyDescent="0.2">
      <c r="A664" s="11" t="str">
        <f t="shared" si="252"/>
        <v>Lothian</v>
      </c>
      <c r="B664" s="11" t="str">
        <f t="shared" si="253"/>
        <v>Urology exc. Diagnostics1</v>
      </c>
      <c r="C664" s="510" t="str">
        <f t="shared" ref="C664:C688" si="259">C663</f>
        <v>Urology exc. Diagnostics</v>
      </c>
      <c r="D664" s="84">
        <v>1</v>
      </c>
      <c r="E664" s="21" t="s">
        <v>52</v>
      </c>
      <c r="F664" s="197">
        <v>1582</v>
      </c>
      <c r="G664" s="20"/>
      <c r="H664" s="20"/>
      <c r="I664" s="117"/>
      <c r="J664" s="13"/>
      <c r="K664" s="13"/>
      <c r="L664" s="13"/>
      <c r="M664" s="13"/>
      <c r="N664" s="125"/>
      <c r="O664" s="13"/>
      <c r="P664" s="13"/>
      <c r="Q664" s="126"/>
      <c r="R664" s="200"/>
      <c r="S664" s="116"/>
      <c r="T664" s="20"/>
      <c r="U664" s="118"/>
    </row>
    <row r="665" spans="1:21" x14ac:dyDescent="0.2">
      <c r="A665" s="11" t="str">
        <f t="shared" si="252"/>
        <v>Lothian</v>
      </c>
      <c r="B665" s="11" t="str">
        <f t="shared" si="253"/>
        <v>Urology exc. Diagnostics2</v>
      </c>
      <c r="C665" s="510" t="str">
        <f t="shared" si="259"/>
        <v>Urology exc. Diagnostics</v>
      </c>
      <c r="D665" s="84">
        <v>2</v>
      </c>
      <c r="E665" s="21" t="s">
        <v>93</v>
      </c>
      <c r="F665" s="197">
        <v>449</v>
      </c>
      <c r="G665" s="20"/>
      <c r="H665" s="20"/>
      <c r="I665" s="117"/>
      <c r="J665" s="20"/>
      <c r="K665" s="20"/>
      <c r="L665" s="20"/>
      <c r="M665" s="20"/>
      <c r="N665" s="116"/>
      <c r="O665" s="20"/>
      <c r="P665" s="20"/>
      <c r="Q665" s="117"/>
      <c r="R665" s="200"/>
      <c r="S665" s="116"/>
      <c r="T665" s="20"/>
      <c r="U665" s="118"/>
    </row>
    <row r="666" spans="1:21" x14ac:dyDescent="0.2">
      <c r="A666" s="11" t="str">
        <f t="shared" si="252"/>
        <v>Lothian</v>
      </c>
      <c r="B666" s="11" t="str">
        <f t="shared" si="253"/>
        <v>Urology exc. Diagnostics3</v>
      </c>
      <c r="C666" s="510" t="str">
        <f t="shared" si="259"/>
        <v>Urology exc. Diagnostics</v>
      </c>
      <c r="D666" s="84">
        <v>3</v>
      </c>
      <c r="E666" s="21" t="s">
        <v>94</v>
      </c>
      <c r="F666" s="197">
        <v>2958</v>
      </c>
      <c r="G666" s="20"/>
      <c r="H666" s="20"/>
      <c r="I666" s="117"/>
      <c r="J666" s="20"/>
      <c r="K666" s="20"/>
      <c r="L666" s="20"/>
      <c r="M666" s="20"/>
      <c r="N666" s="116"/>
      <c r="O666" s="20"/>
      <c r="P666" s="20"/>
      <c r="Q666" s="117"/>
      <c r="R666" s="200"/>
      <c r="S666" s="116"/>
      <c r="T666" s="20"/>
      <c r="U666" s="118"/>
    </row>
    <row r="667" spans="1:21" x14ac:dyDescent="0.2">
      <c r="A667" s="11" t="str">
        <f t="shared" si="252"/>
        <v>Lothian</v>
      </c>
      <c r="B667" s="11" t="str">
        <f t="shared" si="253"/>
        <v xml:space="preserve">Urology exc. Diagnostics </v>
      </c>
      <c r="C667" s="510" t="str">
        <f t="shared" si="259"/>
        <v>Urology exc. Diagnostics</v>
      </c>
      <c r="D667" s="88" t="s">
        <v>79</v>
      </c>
      <c r="E667" s="34"/>
      <c r="F667" s="116"/>
      <c r="G667" s="20"/>
      <c r="H667" s="20"/>
      <c r="I667" s="117"/>
      <c r="J667" s="52"/>
      <c r="K667" s="52"/>
      <c r="L667" s="52"/>
      <c r="M667" s="52"/>
      <c r="N667" s="127"/>
      <c r="O667" s="52"/>
      <c r="P667" s="52"/>
      <c r="Q667" s="128"/>
      <c r="R667" s="200"/>
      <c r="S667" s="116"/>
      <c r="T667" s="20"/>
      <c r="U667" s="118"/>
    </row>
    <row r="668" spans="1:21" x14ac:dyDescent="0.2">
      <c r="A668" s="11" t="str">
        <f t="shared" si="252"/>
        <v>Lothian</v>
      </c>
      <c r="B668" s="11" t="str">
        <f t="shared" si="253"/>
        <v xml:space="preserve">Urology exc. Diagnostics </v>
      </c>
      <c r="C668" s="510" t="str">
        <f t="shared" si="259"/>
        <v>Urology exc. Diagnostics</v>
      </c>
      <c r="D668" s="84" t="s">
        <v>79</v>
      </c>
      <c r="E668" s="21" t="s">
        <v>33</v>
      </c>
      <c r="F668" s="23"/>
      <c r="G668" s="24"/>
      <c r="H668" s="24"/>
      <c r="I668" s="25"/>
      <c r="J668" s="24"/>
      <c r="K668" s="24"/>
      <c r="L668" s="24"/>
      <c r="M668" s="24"/>
      <c r="N668" s="23"/>
      <c r="O668" s="24"/>
      <c r="P668" s="24"/>
      <c r="Q668" s="25"/>
      <c r="R668" s="200"/>
      <c r="S668" s="23"/>
      <c r="T668" s="24"/>
      <c r="U668" s="104"/>
    </row>
    <row r="669" spans="1:21" x14ac:dyDescent="0.2">
      <c r="A669" s="11" t="str">
        <f t="shared" si="252"/>
        <v>Lothian</v>
      </c>
      <c r="B669" s="11" t="str">
        <f t="shared" si="253"/>
        <v>Urology exc. Diagnostics4</v>
      </c>
      <c r="C669" s="510" t="str">
        <f t="shared" si="259"/>
        <v>Urology exc. Diagnostics</v>
      </c>
      <c r="D669" s="86">
        <v>4</v>
      </c>
      <c r="E669" s="26" t="s">
        <v>14</v>
      </c>
      <c r="F669" s="27">
        <v>2391</v>
      </c>
      <c r="G669" s="28">
        <v>2391</v>
      </c>
      <c r="H669" s="28">
        <v>2391</v>
      </c>
      <c r="I669" s="29">
        <v>2391</v>
      </c>
      <c r="J669" s="356"/>
      <c r="K669" s="28"/>
      <c r="L669" s="28"/>
      <c r="M669" s="376"/>
      <c r="N669" s="27"/>
      <c r="O669" s="28"/>
      <c r="P669" s="28"/>
      <c r="Q669" s="29"/>
      <c r="R669" s="200"/>
      <c r="S669" s="179">
        <f>SUM(F669:I669)</f>
        <v>9564</v>
      </c>
      <c r="T669" s="180">
        <f>SUM(J669:M669)</f>
        <v>0</v>
      </c>
      <c r="U669" s="181">
        <f>SUM(N669:Q669)</f>
        <v>0</v>
      </c>
    </row>
    <row r="670" spans="1:21" x14ac:dyDescent="0.2">
      <c r="A670" s="11" t="str">
        <f t="shared" si="252"/>
        <v>Lothian</v>
      </c>
      <c r="B670" s="11" t="str">
        <f t="shared" si="253"/>
        <v>Urology exc. Diagnostics5</v>
      </c>
      <c r="C670" s="510" t="str">
        <f t="shared" si="259"/>
        <v>Urology exc. Diagnostics</v>
      </c>
      <c r="D670" s="87">
        <v>5</v>
      </c>
      <c r="E670" s="30" t="s">
        <v>13</v>
      </c>
      <c r="F670" s="31">
        <v>729</v>
      </c>
      <c r="G670" s="32">
        <v>729</v>
      </c>
      <c r="H670" s="32">
        <v>689</v>
      </c>
      <c r="I670" s="33">
        <v>699</v>
      </c>
      <c r="J670" s="357"/>
      <c r="K670" s="32"/>
      <c r="L670" s="32"/>
      <c r="M670" s="377"/>
      <c r="N670" s="31"/>
      <c r="O670" s="32"/>
      <c r="P670" s="32"/>
      <c r="Q670" s="33"/>
      <c r="R670" s="200"/>
      <c r="S670" s="163">
        <f>SUM(F670:I670)</f>
        <v>2846</v>
      </c>
      <c r="T670" s="164">
        <f>SUM(J670:M670)</f>
        <v>0</v>
      </c>
      <c r="U670" s="165">
        <f>SUM(N670:Q670)</f>
        <v>0</v>
      </c>
    </row>
    <row r="671" spans="1:21" x14ac:dyDescent="0.2">
      <c r="A671" s="11" t="str">
        <f t="shared" si="252"/>
        <v>Lothian</v>
      </c>
      <c r="B671" s="11" t="str">
        <f t="shared" si="253"/>
        <v>Urology exc. Diagnostics6</v>
      </c>
      <c r="C671" s="510" t="str">
        <f t="shared" si="259"/>
        <v>Urology exc. Diagnostics</v>
      </c>
      <c r="D671" s="84">
        <v>6</v>
      </c>
      <c r="E671" s="21" t="s">
        <v>16</v>
      </c>
      <c r="F671" s="62">
        <f t="shared" ref="F671:Q671" si="260">F669-F670</f>
        <v>1662</v>
      </c>
      <c r="G671" s="63">
        <f t="shared" si="260"/>
        <v>1662</v>
      </c>
      <c r="H671" s="63">
        <f t="shared" si="260"/>
        <v>1702</v>
      </c>
      <c r="I671" s="64">
        <f t="shared" si="260"/>
        <v>1692</v>
      </c>
      <c r="J671" s="352">
        <f t="shared" si="260"/>
        <v>0</v>
      </c>
      <c r="K671" s="63">
        <f t="shared" si="260"/>
        <v>0</v>
      </c>
      <c r="L671" s="63">
        <f t="shared" si="260"/>
        <v>0</v>
      </c>
      <c r="M671" s="372">
        <f t="shared" si="260"/>
        <v>0</v>
      </c>
      <c r="N671" s="62">
        <f t="shared" si="260"/>
        <v>0</v>
      </c>
      <c r="O671" s="63">
        <f t="shared" si="260"/>
        <v>0</v>
      </c>
      <c r="P671" s="63">
        <f t="shared" si="260"/>
        <v>0</v>
      </c>
      <c r="Q671" s="64">
        <f t="shared" si="260"/>
        <v>0</v>
      </c>
      <c r="R671" s="202"/>
      <c r="S671" s="386">
        <f>S669-S670</f>
        <v>6718</v>
      </c>
      <c r="T671" s="342">
        <f>T669-T670</f>
        <v>0</v>
      </c>
      <c r="U671" s="387">
        <f>U669-U670</f>
        <v>0</v>
      </c>
    </row>
    <row r="672" spans="1:21" x14ac:dyDescent="0.2">
      <c r="A672" s="11" t="str">
        <f t="shared" si="252"/>
        <v>Lothian</v>
      </c>
      <c r="B672" s="11" t="str">
        <f t="shared" si="253"/>
        <v xml:space="preserve">Urology exc. Diagnostics </v>
      </c>
      <c r="C672" s="510" t="str">
        <f t="shared" si="259"/>
        <v>Urology exc. Diagnostics</v>
      </c>
      <c r="D672" s="88" t="s">
        <v>79</v>
      </c>
      <c r="E672" s="34"/>
      <c r="F672" s="35"/>
      <c r="G672" s="36"/>
      <c r="H672" s="36"/>
      <c r="I672" s="37"/>
      <c r="J672" s="39"/>
      <c r="K672" s="39"/>
      <c r="L672" s="39"/>
      <c r="M672" s="39"/>
      <c r="N672" s="38"/>
      <c r="O672" s="39"/>
      <c r="P672" s="39"/>
      <c r="Q672" s="40"/>
      <c r="R672" s="200"/>
      <c r="S672" s="38"/>
      <c r="T672" s="39"/>
      <c r="U672" s="105"/>
    </row>
    <row r="673" spans="1:21" x14ac:dyDescent="0.2">
      <c r="A673" s="11" t="str">
        <f t="shared" si="252"/>
        <v>Lothian</v>
      </c>
      <c r="B673" s="11" t="str">
        <f t="shared" si="253"/>
        <v xml:space="preserve">Urology exc. Diagnostics </v>
      </c>
      <c r="C673" s="510" t="str">
        <f t="shared" si="259"/>
        <v>Urology exc. Diagnostics</v>
      </c>
      <c r="D673" s="84" t="s">
        <v>79</v>
      </c>
      <c r="E673" s="21" t="s">
        <v>29</v>
      </c>
      <c r="F673" s="23"/>
      <c r="G673" s="24"/>
      <c r="H673" s="24"/>
      <c r="I673" s="25"/>
      <c r="J673" s="24"/>
      <c r="K673" s="24"/>
      <c r="L673" s="24"/>
      <c r="M673" s="24"/>
      <c r="N673" s="23"/>
      <c r="O673" s="24"/>
      <c r="P673" s="24"/>
      <c r="Q673" s="25"/>
      <c r="R673" s="200"/>
      <c r="S673" s="23"/>
      <c r="T673" s="24"/>
      <c r="U673" s="104"/>
    </row>
    <row r="674" spans="1:21" x14ac:dyDescent="0.2">
      <c r="A674" s="11" t="str">
        <f t="shared" si="252"/>
        <v>Lothian</v>
      </c>
      <c r="B674" s="11" t="str">
        <f t="shared" si="253"/>
        <v>Urology exc. Diagnostics7</v>
      </c>
      <c r="C674" s="510" t="str">
        <f t="shared" si="259"/>
        <v>Urology exc. Diagnostics</v>
      </c>
      <c r="D674" s="86">
        <v>7</v>
      </c>
      <c r="E674" s="26" t="s">
        <v>46</v>
      </c>
      <c r="F674" s="27">
        <v>1167.21</v>
      </c>
      <c r="G674" s="28">
        <v>1167.21</v>
      </c>
      <c r="H674" s="28">
        <v>1167.21</v>
      </c>
      <c r="I674" s="29">
        <v>1167.21</v>
      </c>
      <c r="J674" s="356"/>
      <c r="K674" s="28"/>
      <c r="L674" s="28"/>
      <c r="M674" s="376"/>
      <c r="N674" s="27"/>
      <c r="O674" s="28"/>
      <c r="P674" s="28"/>
      <c r="Q674" s="29"/>
      <c r="R674" s="205"/>
      <c r="S674" s="153">
        <f>SUM(F674:I674)</f>
        <v>4668.84</v>
      </c>
      <c r="T674" s="154">
        <f>SUM(J674:M674)</f>
        <v>0</v>
      </c>
      <c r="U674" s="157">
        <f>SUM(N674:Q674)</f>
        <v>0</v>
      </c>
    </row>
    <row r="675" spans="1:21" x14ac:dyDescent="0.2">
      <c r="A675" s="11" t="str">
        <f t="shared" si="252"/>
        <v>Lothian</v>
      </c>
      <c r="B675" s="11" t="str">
        <f t="shared" si="253"/>
        <v>Urology exc. Diagnostics8</v>
      </c>
      <c r="C675" s="510" t="str">
        <f t="shared" si="259"/>
        <v>Urology exc. Diagnostics</v>
      </c>
      <c r="D675" s="86">
        <v>8</v>
      </c>
      <c r="E675" s="30" t="s">
        <v>53</v>
      </c>
      <c r="F675" s="31">
        <v>427</v>
      </c>
      <c r="G675" s="32">
        <v>632</v>
      </c>
      <c r="H675" s="32">
        <v>762</v>
      </c>
      <c r="I675" s="33">
        <v>762</v>
      </c>
      <c r="J675" s="357"/>
      <c r="K675" s="32"/>
      <c r="L675" s="32"/>
      <c r="M675" s="377"/>
      <c r="N675" s="31"/>
      <c r="O675" s="32"/>
      <c r="P675" s="32"/>
      <c r="Q675" s="33"/>
      <c r="R675" s="205"/>
      <c r="S675" s="159">
        <f>SUM(F675:I675)</f>
        <v>2583</v>
      </c>
      <c r="T675" s="160">
        <f>SUM(J675:M675)</f>
        <v>0</v>
      </c>
      <c r="U675" s="162">
        <f>SUM(N675:Q675)</f>
        <v>0</v>
      </c>
    </row>
    <row r="676" spans="1:21" x14ac:dyDescent="0.2">
      <c r="A676" s="11" t="str">
        <f t="shared" si="252"/>
        <v>Lothian</v>
      </c>
      <c r="B676" s="11" t="str">
        <f t="shared" si="253"/>
        <v>Urology exc. Diagnostics9</v>
      </c>
      <c r="C676" s="510" t="str">
        <f t="shared" si="259"/>
        <v>Urology exc. Diagnostics</v>
      </c>
      <c r="D676" s="84">
        <v>9</v>
      </c>
      <c r="E676" s="21" t="s">
        <v>32</v>
      </c>
      <c r="F676" s="62">
        <f t="shared" ref="F676:Q676" si="261">SUM(F674:F675)</f>
        <v>1594.21</v>
      </c>
      <c r="G676" s="63">
        <f t="shared" si="261"/>
        <v>1799.21</v>
      </c>
      <c r="H676" s="63">
        <f t="shared" si="261"/>
        <v>1929.21</v>
      </c>
      <c r="I676" s="64">
        <f t="shared" si="261"/>
        <v>1929.21</v>
      </c>
      <c r="J676" s="352">
        <f t="shared" si="261"/>
        <v>0</v>
      </c>
      <c r="K676" s="63">
        <f t="shared" si="261"/>
        <v>0</v>
      </c>
      <c r="L676" s="63">
        <f t="shared" si="261"/>
        <v>0</v>
      </c>
      <c r="M676" s="372">
        <f t="shared" si="261"/>
        <v>0</v>
      </c>
      <c r="N676" s="62">
        <f t="shared" si="261"/>
        <v>0</v>
      </c>
      <c r="O676" s="63">
        <f t="shared" si="261"/>
        <v>0</v>
      </c>
      <c r="P676" s="63">
        <f t="shared" si="261"/>
        <v>0</v>
      </c>
      <c r="Q676" s="64">
        <f t="shared" si="261"/>
        <v>0</v>
      </c>
      <c r="R676" s="202"/>
      <c r="S676" s="62">
        <f>SUM(F676:I676)</f>
        <v>7251.84</v>
      </c>
      <c r="T676" s="63">
        <f>SUM(J676:M676)</f>
        <v>0</v>
      </c>
      <c r="U676" s="100">
        <f>SUM(N676:Q676)</f>
        <v>0</v>
      </c>
    </row>
    <row r="677" spans="1:21" x14ac:dyDescent="0.2">
      <c r="A677" s="11" t="str">
        <f t="shared" si="252"/>
        <v>Lothian</v>
      </c>
      <c r="B677" s="11" t="str">
        <f t="shared" si="253"/>
        <v xml:space="preserve">Urology exc. Diagnostics </v>
      </c>
      <c r="C677" s="510" t="str">
        <f t="shared" si="259"/>
        <v>Urology exc. Diagnostics</v>
      </c>
      <c r="D677" s="89" t="s">
        <v>79</v>
      </c>
      <c r="E677" s="43"/>
      <c r="F677" s="38"/>
      <c r="G677" s="39"/>
      <c r="H677" s="39"/>
      <c r="I677" s="40"/>
      <c r="J677" s="39"/>
      <c r="K677" s="39"/>
      <c r="L677" s="39"/>
      <c r="M677" s="39"/>
      <c r="N677" s="38"/>
      <c r="O677" s="39"/>
      <c r="P677" s="39"/>
      <c r="Q677" s="40"/>
      <c r="R677" s="205"/>
      <c r="S677" s="38"/>
      <c r="T677" s="39"/>
      <c r="U677" s="105"/>
    </row>
    <row r="678" spans="1:21" x14ac:dyDescent="0.2">
      <c r="A678" s="11" t="str">
        <f t="shared" si="252"/>
        <v>Lothian</v>
      </c>
      <c r="B678" s="11" t="str">
        <f t="shared" si="253"/>
        <v xml:space="preserve">Urology exc. Diagnostics </v>
      </c>
      <c r="C678" s="510" t="str">
        <f t="shared" si="259"/>
        <v>Urology exc. Diagnostics</v>
      </c>
      <c r="D678" s="84" t="s">
        <v>79</v>
      </c>
      <c r="E678" s="21" t="s">
        <v>24</v>
      </c>
      <c r="F678" s="23"/>
      <c r="G678" s="24"/>
      <c r="H678" s="24"/>
      <c r="I678" s="25"/>
      <c r="J678" s="24"/>
      <c r="K678" s="24"/>
      <c r="L678" s="24"/>
      <c r="M678" s="24"/>
      <c r="N678" s="23"/>
      <c r="O678" s="24"/>
      <c r="P678" s="24"/>
      <c r="Q678" s="25"/>
      <c r="R678" s="205"/>
      <c r="S678" s="23"/>
      <c r="T678" s="24"/>
      <c r="U678" s="104"/>
    </row>
    <row r="679" spans="1:21" x14ac:dyDescent="0.2">
      <c r="A679" s="11" t="str">
        <f t="shared" si="252"/>
        <v>Lothian</v>
      </c>
      <c r="B679" s="11" t="str">
        <f t="shared" si="253"/>
        <v>Urology exc. Diagnostics10</v>
      </c>
      <c r="C679" s="510" t="str">
        <f t="shared" si="259"/>
        <v>Urology exc. Diagnostics</v>
      </c>
      <c r="D679" s="151">
        <v>10</v>
      </c>
      <c r="E679" s="152" t="s">
        <v>109</v>
      </c>
      <c r="F679" s="153">
        <f t="shared" ref="F679:Q679" si="262">F671-F674</f>
        <v>494.78999999999996</v>
      </c>
      <c r="G679" s="154">
        <f t="shared" si="262"/>
        <v>494.78999999999996</v>
      </c>
      <c r="H679" s="154">
        <f t="shared" si="262"/>
        <v>534.79</v>
      </c>
      <c r="I679" s="155">
        <f t="shared" si="262"/>
        <v>524.79</v>
      </c>
      <c r="J679" s="343">
        <f t="shared" si="262"/>
        <v>0</v>
      </c>
      <c r="K679" s="154">
        <f t="shared" si="262"/>
        <v>0</v>
      </c>
      <c r="L679" s="154">
        <f t="shared" si="262"/>
        <v>0</v>
      </c>
      <c r="M679" s="371">
        <f t="shared" si="262"/>
        <v>0</v>
      </c>
      <c r="N679" s="153">
        <f t="shared" si="262"/>
        <v>0</v>
      </c>
      <c r="O679" s="154">
        <f t="shared" si="262"/>
        <v>0</v>
      </c>
      <c r="P679" s="154">
        <f t="shared" si="262"/>
        <v>0</v>
      </c>
      <c r="Q679" s="155">
        <f t="shared" si="262"/>
        <v>0</v>
      </c>
      <c r="R679" s="203"/>
      <c r="S679" s="344">
        <f>S671-S674</f>
        <v>2049.16</v>
      </c>
      <c r="T679" s="343">
        <f>T671-T674</f>
        <v>0</v>
      </c>
      <c r="U679" s="157">
        <f>U671-U674</f>
        <v>0</v>
      </c>
    </row>
    <row r="680" spans="1:21" x14ac:dyDescent="0.2">
      <c r="A680" s="11" t="str">
        <f t="shared" si="252"/>
        <v>Lothian</v>
      </c>
      <c r="B680" s="11" t="str">
        <f t="shared" si="253"/>
        <v>Urology exc. Diagnostics11</v>
      </c>
      <c r="C680" s="510" t="str">
        <f t="shared" si="259"/>
        <v>Urology exc. Diagnostics</v>
      </c>
      <c r="D680" s="151">
        <v>11</v>
      </c>
      <c r="E680" s="152" t="s">
        <v>110</v>
      </c>
      <c r="F680" s="159">
        <f t="shared" ref="F680:U680" si="263">F671-F676</f>
        <v>67.789999999999964</v>
      </c>
      <c r="G680" s="160">
        <f t="shared" si="263"/>
        <v>-137.21000000000004</v>
      </c>
      <c r="H680" s="160">
        <f t="shared" si="263"/>
        <v>-227.21000000000004</v>
      </c>
      <c r="I680" s="161">
        <f t="shared" si="263"/>
        <v>-237.21000000000004</v>
      </c>
      <c r="J680" s="353">
        <f t="shared" si="263"/>
        <v>0</v>
      </c>
      <c r="K680" s="160">
        <f t="shared" si="263"/>
        <v>0</v>
      </c>
      <c r="L680" s="160">
        <f t="shared" si="263"/>
        <v>0</v>
      </c>
      <c r="M680" s="373">
        <f t="shared" si="263"/>
        <v>0</v>
      </c>
      <c r="N680" s="159">
        <f t="shared" si="263"/>
        <v>0</v>
      </c>
      <c r="O680" s="160">
        <f t="shared" si="263"/>
        <v>0</v>
      </c>
      <c r="P680" s="160">
        <f t="shared" si="263"/>
        <v>0</v>
      </c>
      <c r="Q680" s="161">
        <f t="shared" si="263"/>
        <v>0</v>
      </c>
      <c r="R680" s="203">
        <f t="shared" si="263"/>
        <v>0</v>
      </c>
      <c r="S680" s="153">
        <f t="shared" si="263"/>
        <v>-533.84000000000015</v>
      </c>
      <c r="T680" s="160">
        <f t="shared" si="263"/>
        <v>0</v>
      </c>
      <c r="U680" s="162">
        <f t="shared" si="263"/>
        <v>0</v>
      </c>
    </row>
    <row r="681" spans="1:21" x14ac:dyDescent="0.2">
      <c r="A681" s="11" t="str">
        <f t="shared" si="252"/>
        <v>Lothian</v>
      </c>
      <c r="B681" s="11" t="str">
        <f t="shared" si="253"/>
        <v>Urology exc. Diagnostics12</v>
      </c>
      <c r="C681" s="510" t="str">
        <f t="shared" si="259"/>
        <v>Urology exc. Diagnostics</v>
      </c>
      <c r="D681" s="151">
        <v>12</v>
      </c>
      <c r="E681" s="158" t="s">
        <v>27</v>
      </c>
      <c r="F681" s="170">
        <f>F666+F680</f>
        <v>3025.79</v>
      </c>
      <c r="G681" s="164">
        <f t="shared" ref="G681:Q681" si="264">F681+G680</f>
        <v>2888.58</v>
      </c>
      <c r="H681" s="164">
        <f t="shared" si="264"/>
        <v>2661.37</v>
      </c>
      <c r="I681" s="166">
        <f t="shared" si="264"/>
        <v>2424.16</v>
      </c>
      <c r="J681" s="354">
        <f t="shared" si="264"/>
        <v>2424.16</v>
      </c>
      <c r="K681" s="164">
        <f t="shared" si="264"/>
        <v>2424.16</v>
      </c>
      <c r="L681" s="164">
        <f t="shared" si="264"/>
        <v>2424.16</v>
      </c>
      <c r="M681" s="374">
        <f t="shared" si="264"/>
        <v>2424.16</v>
      </c>
      <c r="N681" s="163">
        <f t="shared" si="264"/>
        <v>2424.16</v>
      </c>
      <c r="O681" s="164">
        <f t="shared" si="264"/>
        <v>2424.16</v>
      </c>
      <c r="P681" s="164">
        <f t="shared" si="264"/>
        <v>2424.16</v>
      </c>
      <c r="Q681" s="166">
        <f t="shared" si="264"/>
        <v>2424.16</v>
      </c>
      <c r="R681" s="203"/>
      <c r="S681" s="163">
        <f>I681</f>
        <v>2424.16</v>
      </c>
      <c r="T681" s="164">
        <f>M681</f>
        <v>2424.16</v>
      </c>
      <c r="U681" s="165">
        <f>Q681</f>
        <v>2424.16</v>
      </c>
    </row>
    <row r="682" spans="1:21" x14ac:dyDescent="0.2">
      <c r="A682" s="11" t="str">
        <f t="shared" si="252"/>
        <v>Lothian</v>
      </c>
      <c r="B682" s="11" t="str">
        <f t="shared" si="253"/>
        <v>Urology exc. Diagnostics13</v>
      </c>
      <c r="C682" s="510" t="str">
        <f t="shared" si="259"/>
        <v>Urology exc. Diagnostics</v>
      </c>
      <c r="D682" s="151">
        <v>13</v>
      </c>
      <c r="E682" s="152" t="s">
        <v>25</v>
      </c>
      <c r="F682" s="163">
        <f t="shared" ref="F682:Q682" si="265">F681/(F676/13)</f>
        <v>24.673832180202105</v>
      </c>
      <c r="G682" s="164">
        <f t="shared" si="265"/>
        <v>20.871126772305622</v>
      </c>
      <c r="H682" s="164">
        <f t="shared" si="265"/>
        <v>17.93366714872927</v>
      </c>
      <c r="I682" s="166">
        <f t="shared" si="265"/>
        <v>16.335225299474914</v>
      </c>
      <c r="J682" s="354" t="e">
        <f t="shared" si="265"/>
        <v>#DIV/0!</v>
      </c>
      <c r="K682" s="164" t="e">
        <f t="shared" si="265"/>
        <v>#DIV/0!</v>
      </c>
      <c r="L682" s="164" t="e">
        <f t="shared" si="265"/>
        <v>#DIV/0!</v>
      </c>
      <c r="M682" s="374" t="e">
        <f t="shared" si="265"/>
        <v>#DIV/0!</v>
      </c>
      <c r="N682" s="163" t="e">
        <f t="shared" si="265"/>
        <v>#DIV/0!</v>
      </c>
      <c r="O682" s="164" t="e">
        <f t="shared" si="265"/>
        <v>#DIV/0!</v>
      </c>
      <c r="P682" s="164" t="e">
        <f t="shared" si="265"/>
        <v>#DIV/0!</v>
      </c>
      <c r="Q682" s="166" t="e">
        <f t="shared" si="265"/>
        <v>#DIV/0!</v>
      </c>
      <c r="R682" s="203"/>
      <c r="S682" s="163">
        <f>I682</f>
        <v>16.335225299474914</v>
      </c>
      <c r="T682" s="164" t="e">
        <f>M682</f>
        <v>#DIV/0!</v>
      </c>
      <c r="U682" s="165" t="e">
        <f>Q682</f>
        <v>#DIV/0!</v>
      </c>
    </row>
    <row r="683" spans="1:21" x14ac:dyDescent="0.2">
      <c r="A683" s="11" t="str">
        <f t="shared" si="252"/>
        <v>Lothian</v>
      </c>
      <c r="B683" s="11" t="str">
        <f t="shared" si="253"/>
        <v>Urology exc. Diagnostics14</v>
      </c>
      <c r="C683" s="510" t="str">
        <f t="shared" si="259"/>
        <v>Urology exc. Diagnostics</v>
      </c>
      <c r="D683" s="86">
        <v>14</v>
      </c>
      <c r="E683" s="45" t="s">
        <v>30</v>
      </c>
      <c r="F683" s="48">
        <v>1649.79</v>
      </c>
      <c r="G683" s="46">
        <v>1512.5800000000008</v>
      </c>
      <c r="H683" s="46">
        <v>1285.3700000000017</v>
      </c>
      <c r="I683" s="47">
        <v>1048.1600000000017</v>
      </c>
      <c r="J683" s="358"/>
      <c r="K683" s="46"/>
      <c r="L683" s="46"/>
      <c r="M683" s="378"/>
      <c r="N683" s="48"/>
      <c r="O683" s="46"/>
      <c r="P683" s="46"/>
      <c r="Q683" s="47"/>
      <c r="R683" s="205"/>
      <c r="S683" s="163">
        <f>I683</f>
        <v>1048.1600000000017</v>
      </c>
      <c r="T683" s="164">
        <f>M683</f>
        <v>0</v>
      </c>
      <c r="U683" s="165">
        <f>Q683</f>
        <v>0</v>
      </c>
    </row>
    <row r="684" spans="1:21" x14ac:dyDescent="0.2">
      <c r="A684" s="11" t="str">
        <f t="shared" si="252"/>
        <v>Lothian</v>
      </c>
      <c r="B684" s="11" t="str">
        <f t="shared" si="253"/>
        <v>Urology exc. Diagnostics15</v>
      </c>
      <c r="C684" s="510" t="str">
        <f t="shared" si="259"/>
        <v>Urology exc. Diagnostics</v>
      </c>
      <c r="D684" s="151">
        <v>15</v>
      </c>
      <c r="E684" s="152" t="s">
        <v>187</v>
      </c>
      <c r="F684" s="364">
        <v>1087.1018380514881</v>
      </c>
      <c r="G684" s="337">
        <v>967.99059529984322</v>
      </c>
      <c r="H684" s="338">
        <v>902.83738215466144</v>
      </c>
      <c r="I684" s="365">
        <v>837.68416900947966</v>
      </c>
      <c r="J684" s="339">
        <v>772.53095586429788</v>
      </c>
      <c r="K684" s="340">
        <v>707.3777427191161</v>
      </c>
      <c r="L684" s="337">
        <v>461.65705314300197</v>
      </c>
      <c r="M684" s="339">
        <v>215.93636356688802</v>
      </c>
      <c r="N684" s="396" t="s">
        <v>15</v>
      </c>
      <c r="O684" s="397" t="s">
        <v>15</v>
      </c>
      <c r="P684" s="398" t="s">
        <v>15</v>
      </c>
      <c r="Q684" s="399" t="s">
        <v>15</v>
      </c>
      <c r="R684" s="205"/>
      <c r="S684" s="163">
        <f>I684</f>
        <v>837.68416900947966</v>
      </c>
      <c r="T684" s="164">
        <f>M684</f>
        <v>215.93636356688802</v>
      </c>
      <c r="U684" s="165" t="str">
        <f>Q684</f>
        <v>-</v>
      </c>
    </row>
    <row r="685" spans="1:21" x14ac:dyDescent="0.2">
      <c r="A685" s="11" t="str">
        <f t="shared" si="252"/>
        <v>Lothian</v>
      </c>
      <c r="B685" s="11" t="str">
        <f t="shared" si="253"/>
        <v>Urology exc. Diagnostics16</v>
      </c>
      <c r="C685" s="510" t="str">
        <f t="shared" si="259"/>
        <v>Urology exc. Diagnostics</v>
      </c>
      <c r="D685" s="85">
        <v>16</v>
      </c>
      <c r="E685" s="14" t="s">
        <v>31</v>
      </c>
      <c r="F685" s="515">
        <v>516.79</v>
      </c>
      <c r="G685" s="514">
        <v>379.57999999999993</v>
      </c>
      <c r="H685" s="514">
        <v>152</v>
      </c>
      <c r="I685" s="513">
        <v>0</v>
      </c>
      <c r="J685" s="359"/>
      <c r="K685" s="341"/>
      <c r="L685" s="341"/>
      <c r="M685" s="379"/>
      <c r="N685" s="367"/>
      <c r="O685" s="341"/>
      <c r="P685" s="341"/>
      <c r="Q685" s="368"/>
      <c r="R685" s="205"/>
      <c r="S685" s="159"/>
      <c r="T685" s="160"/>
      <c r="U685" s="162"/>
    </row>
    <row r="686" spans="1:21" x14ac:dyDescent="0.2">
      <c r="A686" s="11" t="str">
        <f t="shared" si="252"/>
        <v>Lothian</v>
      </c>
      <c r="B686" s="11" t="str">
        <f t="shared" si="253"/>
        <v xml:space="preserve">Urology exc. Diagnostics </v>
      </c>
      <c r="C686" s="510" t="str">
        <f t="shared" si="259"/>
        <v>Urology exc. Diagnostics</v>
      </c>
      <c r="D686" s="84" t="s">
        <v>79</v>
      </c>
      <c r="E686" s="21" t="s">
        <v>54</v>
      </c>
      <c r="F686" s="23"/>
      <c r="G686" s="24"/>
      <c r="H686" s="24"/>
      <c r="I686" s="25"/>
      <c r="J686" s="24"/>
      <c r="K686" s="24"/>
      <c r="L686" s="24"/>
      <c r="M686" s="24"/>
      <c r="N686" s="23"/>
      <c r="O686" s="24"/>
      <c r="P686" s="24"/>
      <c r="Q686" s="25"/>
      <c r="R686" s="200"/>
      <c r="S686" s="23"/>
      <c r="T686" s="24"/>
      <c r="U686" s="104"/>
    </row>
    <row r="687" spans="1:21" x14ac:dyDescent="0.2">
      <c r="A687" s="11" t="str">
        <f t="shared" si="252"/>
        <v>Lothian</v>
      </c>
      <c r="B687" s="11" t="str">
        <f t="shared" si="253"/>
        <v>Urology exc. Diagnostics17</v>
      </c>
      <c r="C687" s="510" t="str">
        <f t="shared" si="259"/>
        <v>Urology exc. Diagnostics</v>
      </c>
      <c r="D687" s="336">
        <v>17</v>
      </c>
      <c r="E687" s="44" t="s">
        <v>26</v>
      </c>
      <c r="F687" s="49">
        <v>0</v>
      </c>
      <c r="G687" s="50">
        <v>0</v>
      </c>
      <c r="H687" s="50">
        <v>0</v>
      </c>
      <c r="I687" s="51">
        <v>0</v>
      </c>
      <c r="J687" s="360">
        <v>0</v>
      </c>
      <c r="K687" s="50">
        <v>0</v>
      </c>
      <c r="L687" s="50">
        <v>0</v>
      </c>
      <c r="M687" s="380">
        <v>0</v>
      </c>
      <c r="N687" s="49">
        <v>0</v>
      </c>
      <c r="O687" s="50">
        <v>0</v>
      </c>
      <c r="P687" s="50">
        <v>0</v>
      </c>
      <c r="Q687" s="51">
        <v>0</v>
      </c>
      <c r="R687" s="200"/>
      <c r="S687" s="27"/>
      <c r="T687" s="28"/>
      <c r="U687" s="113"/>
    </row>
    <row r="688" spans="1:21" ht="13.5" thickBot="1" x14ac:dyDescent="0.25">
      <c r="A688" s="11" t="str">
        <f t="shared" si="252"/>
        <v>Lothian</v>
      </c>
      <c r="B688" s="11" t="str">
        <f t="shared" si="253"/>
        <v>Urology exc. Diagnostics18</v>
      </c>
      <c r="C688" s="510" t="str">
        <f t="shared" si="259"/>
        <v>Urology exc. Diagnostics</v>
      </c>
      <c r="D688" s="167">
        <v>18</v>
      </c>
      <c r="E688" s="168" t="s">
        <v>34</v>
      </c>
      <c r="F688" s="163">
        <f t="shared" ref="F688:Q688" si="266">F687*F676</f>
        <v>0</v>
      </c>
      <c r="G688" s="164">
        <f t="shared" si="266"/>
        <v>0</v>
      </c>
      <c r="H688" s="164">
        <f t="shared" si="266"/>
        <v>0</v>
      </c>
      <c r="I688" s="166">
        <f t="shared" si="266"/>
        <v>0</v>
      </c>
      <c r="J688" s="354">
        <f t="shared" si="266"/>
        <v>0</v>
      </c>
      <c r="K688" s="164">
        <f t="shared" si="266"/>
        <v>0</v>
      </c>
      <c r="L688" s="164">
        <f t="shared" si="266"/>
        <v>0</v>
      </c>
      <c r="M688" s="374">
        <f t="shared" si="266"/>
        <v>0</v>
      </c>
      <c r="N688" s="163">
        <f t="shared" si="266"/>
        <v>0</v>
      </c>
      <c r="O688" s="164">
        <f t="shared" si="266"/>
        <v>0</v>
      </c>
      <c r="P688" s="164">
        <f t="shared" si="266"/>
        <v>0</v>
      </c>
      <c r="Q688" s="166">
        <f t="shared" si="266"/>
        <v>0</v>
      </c>
      <c r="R688" s="202"/>
      <c r="S688" s="163">
        <f>SUM(F688:I688)</f>
        <v>0</v>
      </c>
      <c r="T688" s="164">
        <f>SUM(J688:M688)</f>
        <v>0</v>
      </c>
      <c r="U688" s="165">
        <f>SUM(N688:Q688)</f>
        <v>0</v>
      </c>
    </row>
    <row r="689" spans="1:21" ht="18.75" thickBot="1" x14ac:dyDescent="0.3">
      <c r="A689" s="11" t="str">
        <f t="shared" si="252"/>
        <v>Lothian</v>
      </c>
      <c r="B689" s="11" t="str">
        <f t="shared" si="253"/>
        <v>Urology DiagnosticsUrology Diagnostics</v>
      </c>
      <c r="C689" s="512" t="str">
        <f>D689</f>
        <v>Urology Diagnostics</v>
      </c>
      <c r="D689" s="511" t="s">
        <v>429</v>
      </c>
      <c r="E689" s="80"/>
      <c r="F689" s="366"/>
      <c r="G689" s="81"/>
      <c r="H689" s="81"/>
      <c r="I689" s="363"/>
      <c r="J689" s="81"/>
      <c r="K689" s="81"/>
      <c r="L689" s="81"/>
      <c r="M689" s="81"/>
      <c r="N689" s="382"/>
      <c r="O689" s="69"/>
      <c r="P689" s="69"/>
      <c r="Q689" s="383"/>
      <c r="R689" s="69"/>
      <c r="S689" s="382"/>
      <c r="T689" s="69"/>
      <c r="U689" s="82"/>
    </row>
    <row r="690" spans="1:21" x14ac:dyDescent="0.2">
      <c r="A690" s="11" t="str">
        <f t="shared" si="252"/>
        <v>Lothian</v>
      </c>
      <c r="B690" s="11" t="str">
        <f t="shared" si="253"/>
        <v>Urology Diagnostics1</v>
      </c>
      <c r="C690" s="510" t="str">
        <f t="shared" ref="C690:C714" si="267">C689</f>
        <v>Urology Diagnostics</v>
      </c>
      <c r="D690" s="84">
        <v>1</v>
      </c>
      <c r="E690" s="21" t="s">
        <v>52</v>
      </c>
      <c r="F690" s="197">
        <v>89</v>
      </c>
      <c r="G690" s="20"/>
      <c r="H690" s="20"/>
      <c r="I690" s="117"/>
      <c r="J690" s="13"/>
      <c r="K690" s="13"/>
      <c r="L690" s="13"/>
      <c r="M690" s="13"/>
      <c r="N690" s="125"/>
      <c r="O690" s="13"/>
      <c r="P690" s="13"/>
      <c r="Q690" s="126"/>
      <c r="R690" s="200"/>
      <c r="S690" s="116"/>
      <c r="T690" s="20"/>
      <c r="U690" s="118"/>
    </row>
    <row r="691" spans="1:21" x14ac:dyDescent="0.2">
      <c r="A691" s="11" t="str">
        <f t="shared" si="252"/>
        <v>Lothian</v>
      </c>
      <c r="B691" s="11" t="str">
        <f t="shared" si="253"/>
        <v>Urology Diagnostics2</v>
      </c>
      <c r="C691" s="510" t="str">
        <f t="shared" si="267"/>
        <v>Urology Diagnostics</v>
      </c>
      <c r="D691" s="84">
        <v>2</v>
      </c>
      <c r="E691" s="21" t="s">
        <v>93</v>
      </c>
      <c r="F691" s="197">
        <v>3</v>
      </c>
      <c r="G691" s="20"/>
      <c r="H691" s="20"/>
      <c r="I691" s="117"/>
      <c r="J691" s="20"/>
      <c r="K691" s="20"/>
      <c r="L691" s="20"/>
      <c r="M691" s="20"/>
      <c r="N691" s="116"/>
      <c r="O691" s="20"/>
      <c r="P691" s="20"/>
      <c r="Q691" s="117"/>
      <c r="R691" s="200"/>
      <c r="S691" s="116"/>
      <c r="T691" s="20"/>
      <c r="U691" s="118"/>
    </row>
    <row r="692" spans="1:21" x14ac:dyDescent="0.2">
      <c r="A692" s="11" t="str">
        <f t="shared" si="252"/>
        <v>Lothian</v>
      </c>
      <c r="B692" s="11" t="str">
        <f t="shared" si="253"/>
        <v>Urology Diagnostics3</v>
      </c>
      <c r="C692" s="510" t="str">
        <f t="shared" si="267"/>
        <v>Urology Diagnostics</v>
      </c>
      <c r="D692" s="84">
        <v>3</v>
      </c>
      <c r="E692" s="21" t="s">
        <v>94</v>
      </c>
      <c r="F692" s="197">
        <v>836</v>
      </c>
      <c r="G692" s="20"/>
      <c r="H692" s="20"/>
      <c r="I692" s="117"/>
      <c r="J692" s="20"/>
      <c r="K692" s="20"/>
      <c r="L692" s="20"/>
      <c r="M692" s="20"/>
      <c r="N692" s="116"/>
      <c r="O692" s="20"/>
      <c r="P692" s="20"/>
      <c r="Q692" s="117"/>
      <c r="R692" s="200"/>
      <c r="S692" s="116"/>
      <c r="T692" s="20"/>
      <c r="U692" s="118"/>
    </row>
    <row r="693" spans="1:21" x14ac:dyDescent="0.2">
      <c r="A693" s="11" t="str">
        <f t="shared" si="252"/>
        <v>Lothian</v>
      </c>
      <c r="B693" s="11" t="str">
        <f t="shared" si="253"/>
        <v xml:space="preserve">Urology Diagnostics </v>
      </c>
      <c r="C693" s="510" t="str">
        <f t="shared" si="267"/>
        <v>Urology Diagnostics</v>
      </c>
      <c r="D693" s="88" t="s">
        <v>79</v>
      </c>
      <c r="E693" s="34"/>
      <c r="F693" s="116"/>
      <c r="G693" s="20"/>
      <c r="H693" s="20"/>
      <c r="I693" s="117"/>
      <c r="J693" s="52"/>
      <c r="K693" s="52"/>
      <c r="L693" s="52"/>
      <c r="M693" s="52"/>
      <c r="N693" s="127"/>
      <c r="O693" s="52"/>
      <c r="P693" s="52"/>
      <c r="Q693" s="128"/>
      <c r="R693" s="200"/>
      <c r="S693" s="116"/>
      <c r="T693" s="20"/>
      <c r="U693" s="118"/>
    </row>
    <row r="694" spans="1:21" x14ac:dyDescent="0.2">
      <c r="A694" s="11" t="str">
        <f t="shared" si="252"/>
        <v>Lothian</v>
      </c>
      <c r="B694" s="11" t="str">
        <f t="shared" si="253"/>
        <v xml:space="preserve">Urology Diagnostics </v>
      </c>
      <c r="C694" s="510" t="str">
        <f t="shared" si="267"/>
        <v>Urology Diagnostics</v>
      </c>
      <c r="D694" s="84" t="s">
        <v>79</v>
      </c>
      <c r="E694" s="21" t="s">
        <v>33</v>
      </c>
      <c r="F694" s="23"/>
      <c r="G694" s="24"/>
      <c r="H694" s="24"/>
      <c r="I694" s="25"/>
      <c r="J694" s="24"/>
      <c r="K694" s="24"/>
      <c r="L694" s="24"/>
      <c r="M694" s="24"/>
      <c r="N694" s="23"/>
      <c r="O694" s="24"/>
      <c r="P694" s="24"/>
      <c r="Q694" s="25"/>
      <c r="R694" s="200"/>
      <c r="S694" s="23"/>
      <c r="T694" s="24"/>
      <c r="U694" s="104"/>
    </row>
    <row r="695" spans="1:21" x14ac:dyDescent="0.2">
      <c r="A695" s="11" t="str">
        <f t="shared" si="252"/>
        <v>Lothian</v>
      </c>
      <c r="B695" s="11" t="str">
        <f t="shared" si="253"/>
        <v>Urology Diagnostics4</v>
      </c>
      <c r="C695" s="510" t="str">
        <f t="shared" si="267"/>
        <v>Urology Diagnostics</v>
      </c>
      <c r="D695" s="86">
        <v>4</v>
      </c>
      <c r="E695" s="26" t="s">
        <v>14</v>
      </c>
      <c r="F695" s="27">
        <v>1242</v>
      </c>
      <c r="G695" s="28">
        <v>1242</v>
      </c>
      <c r="H695" s="28">
        <v>1242</v>
      </c>
      <c r="I695" s="29">
        <v>1242</v>
      </c>
      <c r="J695" s="356"/>
      <c r="K695" s="28"/>
      <c r="L695" s="28"/>
      <c r="M695" s="376"/>
      <c r="N695" s="27"/>
      <c r="O695" s="28"/>
      <c r="P695" s="28"/>
      <c r="Q695" s="29"/>
      <c r="R695" s="200"/>
      <c r="S695" s="179">
        <f>SUM(F695:I695)</f>
        <v>4968</v>
      </c>
      <c r="T695" s="180">
        <f>SUM(J695:M695)</f>
        <v>0</v>
      </c>
      <c r="U695" s="181">
        <f>SUM(N695:Q695)</f>
        <v>0</v>
      </c>
    </row>
    <row r="696" spans="1:21" x14ac:dyDescent="0.2">
      <c r="A696" s="11" t="str">
        <f t="shared" si="252"/>
        <v>Lothian</v>
      </c>
      <c r="B696" s="11" t="str">
        <f t="shared" si="253"/>
        <v>Urology Diagnostics5</v>
      </c>
      <c r="C696" s="510" t="str">
        <f t="shared" si="267"/>
        <v>Urology Diagnostics</v>
      </c>
      <c r="D696" s="87">
        <v>5</v>
      </c>
      <c r="E696" s="30" t="s">
        <v>13</v>
      </c>
      <c r="F696" s="31">
        <v>204</v>
      </c>
      <c r="G696" s="32">
        <v>204</v>
      </c>
      <c r="H696" s="32">
        <v>204</v>
      </c>
      <c r="I696" s="33">
        <v>204</v>
      </c>
      <c r="J696" s="357"/>
      <c r="K696" s="32"/>
      <c r="L696" s="32"/>
      <c r="M696" s="377"/>
      <c r="N696" s="31"/>
      <c r="O696" s="32"/>
      <c r="P696" s="32"/>
      <c r="Q696" s="33"/>
      <c r="R696" s="200"/>
      <c r="S696" s="163">
        <f>SUM(F696:I696)</f>
        <v>816</v>
      </c>
      <c r="T696" s="164">
        <f>SUM(J696:M696)</f>
        <v>0</v>
      </c>
      <c r="U696" s="165">
        <f>SUM(N696:Q696)</f>
        <v>0</v>
      </c>
    </row>
    <row r="697" spans="1:21" x14ac:dyDescent="0.2">
      <c r="A697" s="11" t="str">
        <f t="shared" si="252"/>
        <v>Lothian</v>
      </c>
      <c r="B697" s="11" t="str">
        <f t="shared" si="253"/>
        <v>Urology Diagnostics6</v>
      </c>
      <c r="C697" s="510" t="str">
        <f t="shared" si="267"/>
        <v>Urology Diagnostics</v>
      </c>
      <c r="D697" s="84">
        <v>6</v>
      </c>
      <c r="E697" s="21" t="s">
        <v>16</v>
      </c>
      <c r="F697" s="62">
        <f t="shared" ref="F697:Q697" si="268">F695-F696</f>
        <v>1038</v>
      </c>
      <c r="G697" s="63">
        <f t="shared" si="268"/>
        <v>1038</v>
      </c>
      <c r="H697" s="63">
        <f t="shared" si="268"/>
        <v>1038</v>
      </c>
      <c r="I697" s="64">
        <f t="shared" si="268"/>
        <v>1038</v>
      </c>
      <c r="J697" s="352">
        <f t="shared" si="268"/>
        <v>0</v>
      </c>
      <c r="K697" s="63">
        <f t="shared" si="268"/>
        <v>0</v>
      </c>
      <c r="L697" s="63">
        <f t="shared" si="268"/>
        <v>0</v>
      </c>
      <c r="M697" s="372">
        <f t="shared" si="268"/>
        <v>0</v>
      </c>
      <c r="N697" s="62">
        <f t="shared" si="268"/>
        <v>0</v>
      </c>
      <c r="O697" s="63">
        <f t="shared" si="268"/>
        <v>0</v>
      </c>
      <c r="P697" s="63">
        <f t="shared" si="268"/>
        <v>0</v>
      </c>
      <c r="Q697" s="64">
        <f t="shared" si="268"/>
        <v>0</v>
      </c>
      <c r="R697" s="202"/>
      <c r="S697" s="386">
        <f>S695-S696</f>
        <v>4152</v>
      </c>
      <c r="T697" s="342">
        <f>T695-T696</f>
        <v>0</v>
      </c>
      <c r="U697" s="387">
        <f>U695-U696</f>
        <v>0</v>
      </c>
    </row>
    <row r="698" spans="1:21" x14ac:dyDescent="0.2">
      <c r="A698" s="11" t="str">
        <f t="shared" si="252"/>
        <v>Lothian</v>
      </c>
      <c r="B698" s="11" t="str">
        <f t="shared" si="253"/>
        <v xml:space="preserve">Urology Diagnostics </v>
      </c>
      <c r="C698" s="510" t="str">
        <f t="shared" si="267"/>
        <v>Urology Diagnostics</v>
      </c>
      <c r="D698" s="88" t="s">
        <v>79</v>
      </c>
      <c r="E698" s="34"/>
      <c r="F698" s="35"/>
      <c r="G698" s="36"/>
      <c r="H698" s="36"/>
      <c r="I698" s="37"/>
      <c r="J698" s="39"/>
      <c r="K698" s="39"/>
      <c r="L698" s="39"/>
      <c r="M698" s="39"/>
      <c r="N698" s="38"/>
      <c r="O698" s="39"/>
      <c r="P698" s="39"/>
      <c r="Q698" s="40"/>
      <c r="R698" s="200"/>
      <c r="S698" s="38"/>
      <c r="T698" s="39"/>
      <c r="U698" s="105"/>
    </row>
    <row r="699" spans="1:21" x14ac:dyDescent="0.2">
      <c r="A699" s="11" t="str">
        <f t="shared" si="252"/>
        <v>Lothian</v>
      </c>
      <c r="B699" s="11" t="str">
        <f t="shared" si="253"/>
        <v xml:space="preserve">Urology Diagnostics </v>
      </c>
      <c r="C699" s="510" t="str">
        <f t="shared" si="267"/>
        <v>Urology Diagnostics</v>
      </c>
      <c r="D699" s="84" t="s">
        <v>79</v>
      </c>
      <c r="E699" s="21" t="s">
        <v>29</v>
      </c>
      <c r="F699" s="23"/>
      <c r="G699" s="24"/>
      <c r="H699" s="24"/>
      <c r="I699" s="25"/>
      <c r="J699" s="24"/>
      <c r="K699" s="24"/>
      <c r="L699" s="24"/>
      <c r="M699" s="24"/>
      <c r="N699" s="23"/>
      <c r="O699" s="24"/>
      <c r="P699" s="24"/>
      <c r="Q699" s="25"/>
      <c r="R699" s="200"/>
      <c r="S699" s="23"/>
      <c r="T699" s="24"/>
      <c r="U699" s="104"/>
    </row>
    <row r="700" spans="1:21" x14ac:dyDescent="0.2">
      <c r="A700" s="11" t="str">
        <f t="shared" si="252"/>
        <v>Lothian</v>
      </c>
      <c r="B700" s="11" t="str">
        <f t="shared" si="253"/>
        <v>Urology Diagnostics7</v>
      </c>
      <c r="C700" s="510" t="str">
        <f t="shared" si="267"/>
        <v>Urology Diagnostics</v>
      </c>
      <c r="D700" s="86">
        <v>7</v>
      </c>
      <c r="E700" s="26" t="s">
        <v>46</v>
      </c>
      <c r="F700" s="27">
        <v>950.4</v>
      </c>
      <c r="G700" s="28">
        <v>950.4</v>
      </c>
      <c r="H700" s="28">
        <v>950.4</v>
      </c>
      <c r="I700" s="29">
        <v>950.4</v>
      </c>
      <c r="J700" s="356"/>
      <c r="K700" s="28"/>
      <c r="L700" s="28"/>
      <c r="M700" s="376"/>
      <c r="N700" s="27"/>
      <c r="O700" s="28"/>
      <c r="P700" s="28"/>
      <c r="Q700" s="29"/>
      <c r="R700" s="205"/>
      <c r="S700" s="153">
        <f>SUM(F700:I700)</f>
        <v>3801.6</v>
      </c>
      <c r="T700" s="154">
        <f>SUM(J700:M700)</f>
        <v>0</v>
      </c>
      <c r="U700" s="157">
        <f>SUM(N700:Q700)</f>
        <v>0</v>
      </c>
    </row>
    <row r="701" spans="1:21" x14ac:dyDescent="0.2">
      <c r="A701" s="11" t="str">
        <f t="shared" si="252"/>
        <v>Lothian</v>
      </c>
      <c r="B701" s="11" t="str">
        <f t="shared" si="253"/>
        <v>Urology Diagnostics8</v>
      </c>
      <c r="C701" s="510" t="str">
        <f t="shared" si="267"/>
        <v>Urology Diagnostics</v>
      </c>
      <c r="D701" s="86">
        <v>8</v>
      </c>
      <c r="E701" s="30" t="s">
        <v>53</v>
      </c>
      <c r="F701" s="31">
        <v>150</v>
      </c>
      <c r="G701" s="32">
        <v>150</v>
      </c>
      <c r="H701" s="32">
        <v>228</v>
      </c>
      <c r="I701" s="33">
        <v>228</v>
      </c>
      <c r="J701" s="357"/>
      <c r="K701" s="32"/>
      <c r="L701" s="32"/>
      <c r="M701" s="377"/>
      <c r="N701" s="31"/>
      <c r="O701" s="32"/>
      <c r="P701" s="32"/>
      <c r="Q701" s="33"/>
      <c r="R701" s="205"/>
      <c r="S701" s="159">
        <f>SUM(F701:I701)</f>
        <v>756</v>
      </c>
      <c r="T701" s="160">
        <f>SUM(J701:M701)</f>
        <v>0</v>
      </c>
      <c r="U701" s="162">
        <f>SUM(N701:Q701)</f>
        <v>0</v>
      </c>
    </row>
    <row r="702" spans="1:21" x14ac:dyDescent="0.2">
      <c r="A702" s="11" t="str">
        <f t="shared" si="252"/>
        <v>Lothian</v>
      </c>
      <c r="B702" s="11" t="str">
        <f t="shared" si="253"/>
        <v>Urology Diagnostics9</v>
      </c>
      <c r="C702" s="510" t="str">
        <f t="shared" si="267"/>
        <v>Urology Diagnostics</v>
      </c>
      <c r="D702" s="84">
        <v>9</v>
      </c>
      <c r="E702" s="21" t="s">
        <v>32</v>
      </c>
      <c r="F702" s="62">
        <f t="shared" ref="F702:Q702" si="269">SUM(F700:F701)</f>
        <v>1100.4000000000001</v>
      </c>
      <c r="G702" s="63">
        <f t="shared" si="269"/>
        <v>1100.4000000000001</v>
      </c>
      <c r="H702" s="63">
        <f t="shared" si="269"/>
        <v>1178.4000000000001</v>
      </c>
      <c r="I702" s="64">
        <f t="shared" si="269"/>
        <v>1178.4000000000001</v>
      </c>
      <c r="J702" s="352">
        <f t="shared" si="269"/>
        <v>0</v>
      </c>
      <c r="K702" s="63">
        <f t="shared" si="269"/>
        <v>0</v>
      </c>
      <c r="L702" s="63">
        <f t="shared" si="269"/>
        <v>0</v>
      </c>
      <c r="M702" s="372">
        <f t="shared" si="269"/>
        <v>0</v>
      </c>
      <c r="N702" s="62">
        <f t="shared" si="269"/>
        <v>0</v>
      </c>
      <c r="O702" s="63">
        <f t="shared" si="269"/>
        <v>0</v>
      </c>
      <c r="P702" s="63">
        <f t="shared" si="269"/>
        <v>0</v>
      </c>
      <c r="Q702" s="64">
        <f t="shared" si="269"/>
        <v>0</v>
      </c>
      <c r="R702" s="202"/>
      <c r="S702" s="62">
        <f>SUM(F702:I702)</f>
        <v>4557.6000000000004</v>
      </c>
      <c r="T702" s="63">
        <f>SUM(J702:M702)</f>
        <v>0</v>
      </c>
      <c r="U702" s="100">
        <f>SUM(N702:Q702)</f>
        <v>0</v>
      </c>
    </row>
    <row r="703" spans="1:21" x14ac:dyDescent="0.2">
      <c r="A703" s="11" t="str">
        <f t="shared" si="252"/>
        <v>Lothian</v>
      </c>
      <c r="B703" s="11" t="str">
        <f t="shared" si="253"/>
        <v xml:space="preserve">Urology Diagnostics </v>
      </c>
      <c r="C703" s="510" t="str">
        <f t="shared" si="267"/>
        <v>Urology Diagnostics</v>
      </c>
      <c r="D703" s="89" t="s">
        <v>79</v>
      </c>
      <c r="E703" s="43"/>
      <c r="F703" s="38"/>
      <c r="G703" s="39"/>
      <c r="H703" s="39"/>
      <c r="I703" s="40"/>
      <c r="J703" s="39"/>
      <c r="K703" s="39"/>
      <c r="L703" s="39"/>
      <c r="M703" s="39"/>
      <c r="N703" s="38"/>
      <c r="O703" s="39"/>
      <c r="P703" s="39"/>
      <c r="Q703" s="40"/>
      <c r="R703" s="205"/>
      <c r="S703" s="38"/>
      <c r="T703" s="39"/>
      <c r="U703" s="105"/>
    </row>
    <row r="704" spans="1:21" x14ac:dyDescent="0.2">
      <c r="A704" s="11" t="str">
        <f t="shared" si="252"/>
        <v>Lothian</v>
      </c>
      <c r="B704" s="11" t="str">
        <f t="shared" si="253"/>
        <v xml:space="preserve">Urology Diagnostics </v>
      </c>
      <c r="C704" s="510" t="str">
        <f t="shared" si="267"/>
        <v>Urology Diagnostics</v>
      </c>
      <c r="D704" s="84" t="s">
        <v>79</v>
      </c>
      <c r="E704" s="21" t="s">
        <v>24</v>
      </c>
      <c r="F704" s="23"/>
      <c r="G704" s="24"/>
      <c r="H704" s="24"/>
      <c r="I704" s="25"/>
      <c r="J704" s="24"/>
      <c r="K704" s="24"/>
      <c r="L704" s="24"/>
      <c r="M704" s="24"/>
      <c r="N704" s="23"/>
      <c r="O704" s="24"/>
      <c r="P704" s="24"/>
      <c r="Q704" s="25"/>
      <c r="R704" s="205"/>
      <c r="S704" s="23"/>
      <c r="T704" s="24"/>
      <c r="U704" s="104"/>
    </row>
    <row r="705" spans="1:21" x14ac:dyDescent="0.2">
      <c r="A705" s="11" t="str">
        <f t="shared" si="252"/>
        <v>Lothian</v>
      </c>
      <c r="B705" s="11" t="str">
        <f t="shared" si="253"/>
        <v>Urology Diagnostics10</v>
      </c>
      <c r="C705" s="510" t="str">
        <f t="shared" si="267"/>
        <v>Urology Diagnostics</v>
      </c>
      <c r="D705" s="151">
        <v>10</v>
      </c>
      <c r="E705" s="152" t="s">
        <v>109</v>
      </c>
      <c r="F705" s="153">
        <f t="shared" ref="F705:Q705" si="270">F697-F700</f>
        <v>87.600000000000023</v>
      </c>
      <c r="G705" s="154">
        <f t="shared" si="270"/>
        <v>87.600000000000023</v>
      </c>
      <c r="H705" s="154">
        <f t="shared" si="270"/>
        <v>87.600000000000023</v>
      </c>
      <c r="I705" s="155">
        <f t="shared" si="270"/>
        <v>87.600000000000023</v>
      </c>
      <c r="J705" s="343">
        <f t="shared" si="270"/>
        <v>0</v>
      </c>
      <c r="K705" s="154">
        <f t="shared" si="270"/>
        <v>0</v>
      </c>
      <c r="L705" s="154">
        <f t="shared" si="270"/>
        <v>0</v>
      </c>
      <c r="M705" s="371">
        <f t="shared" si="270"/>
        <v>0</v>
      </c>
      <c r="N705" s="153">
        <f t="shared" si="270"/>
        <v>0</v>
      </c>
      <c r="O705" s="154">
        <f t="shared" si="270"/>
        <v>0</v>
      </c>
      <c r="P705" s="154">
        <f t="shared" si="270"/>
        <v>0</v>
      </c>
      <c r="Q705" s="155">
        <f t="shared" si="270"/>
        <v>0</v>
      </c>
      <c r="R705" s="203"/>
      <c r="S705" s="344">
        <f>S697-S700</f>
        <v>350.40000000000009</v>
      </c>
      <c r="T705" s="343">
        <f>T697-T700</f>
        <v>0</v>
      </c>
      <c r="U705" s="157">
        <f>U697-U700</f>
        <v>0</v>
      </c>
    </row>
    <row r="706" spans="1:21" x14ac:dyDescent="0.2">
      <c r="A706" s="11" t="str">
        <f t="shared" si="252"/>
        <v>Lothian</v>
      </c>
      <c r="B706" s="11" t="str">
        <f t="shared" si="253"/>
        <v>Urology Diagnostics11</v>
      </c>
      <c r="C706" s="510" t="str">
        <f t="shared" si="267"/>
        <v>Urology Diagnostics</v>
      </c>
      <c r="D706" s="151">
        <v>11</v>
      </c>
      <c r="E706" s="152" t="s">
        <v>110</v>
      </c>
      <c r="F706" s="159">
        <f t="shared" ref="F706:U706" si="271">F697-F702</f>
        <v>-62.400000000000091</v>
      </c>
      <c r="G706" s="160">
        <f t="shared" si="271"/>
        <v>-62.400000000000091</v>
      </c>
      <c r="H706" s="160">
        <f t="shared" si="271"/>
        <v>-140.40000000000009</v>
      </c>
      <c r="I706" s="161">
        <f t="shared" si="271"/>
        <v>-140.40000000000009</v>
      </c>
      <c r="J706" s="353">
        <f t="shared" si="271"/>
        <v>0</v>
      </c>
      <c r="K706" s="160">
        <f t="shared" si="271"/>
        <v>0</v>
      </c>
      <c r="L706" s="160">
        <f t="shared" si="271"/>
        <v>0</v>
      </c>
      <c r="M706" s="373">
        <f t="shared" si="271"/>
        <v>0</v>
      </c>
      <c r="N706" s="159">
        <f t="shared" si="271"/>
        <v>0</v>
      </c>
      <c r="O706" s="160">
        <f t="shared" si="271"/>
        <v>0</v>
      </c>
      <c r="P706" s="160">
        <f t="shared" si="271"/>
        <v>0</v>
      </c>
      <c r="Q706" s="161">
        <f t="shared" si="271"/>
        <v>0</v>
      </c>
      <c r="R706" s="203">
        <f t="shared" si="271"/>
        <v>0</v>
      </c>
      <c r="S706" s="153">
        <f t="shared" si="271"/>
        <v>-405.60000000000036</v>
      </c>
      <c r="T706" s="160">
        <f t="shared" si="271"/>
        <v>0</v>
      </c>
      <c r="U706" s="162">
        <f t="shared" si="271"/>
        <v>0</v>
      </c>
    </row>
    <row r="707" spans="1:21" x14ac:dyDescent="0.2">
      <c r="A707" s="11" t="str">
        <f t="shared" si="252"/>
        <v>Lothian</v>
      </c>
      <c r="B707" s="11" t="str">
        <f t="shared" si="253"/>
        <v>Urology Diagnostics12</v>
      </c>
      <c r="C707" s="510" t="str">
        <f t="shared" si="267"/>
        <v>Urology Diagnostics</v>
      </c>
      <c r="D707" s="151">
        <v>12</v>
      </c>
      <c r="E707" s="158" t="s">
        <v>27</v>
      </c>
      <c r="F707" s="170">
        <f>F692+F706</f>
        <v>773.59999999999991</v>
      </c>
      <c r="G707" s="164">
        <f t="shared" ref="G707:Q707" si="272">F707+G706</f>
        <v>711.19999999999982</v>
      </c>
      <c r="H707" s="164">
        <f t="shared" si="272"/>
        <v>570.79999999999973</v>
      </c>
      <c r="I707" s="166">
        <f t="shared" si="272"/>
        <v>430.39999999999964</v>
      </c>
      <c r="J707" s="354">
        <f t="shared" si="272"/>
        <v>430.39999999999964</v>
      </c>
      <c r="K707" s="164">
        <f t="shared" si="272"/>
        <v>430.39999999999964</v>
      </c>
      <c r="L707" s="164">
        <f t="shared" si="272"/>
        <v>430.39999999999964</v>
      </c>
      <c r="M707" s="374">
        <f t="shared" si="272"/>
        <v>430.39999999999964</v>
      </c>
      <c r="N707" s="163">
        <f t="shared" si="272"/>
        <v>430.39999999999964</v>
      </c>
      <c r="O707" s="164">
        <f t="shared" si="272"/>
        <v>430.39999999999964</v>
      </c>
      <c r="P707" s="164">
        <f t="shared" si="272"/>
        <v>430.39999999999964</v>
      </c>
      <c r="Q707" s="166">
        <f t="shared" si="272"/>
        <v>430.39999999999964</v>
      </c>
      <c r="R707" s="203"/>
      <c r="S707" s="163">
        <f>I707</f>
        <v>430.39999999999964</v>
      </c>
      <c r="T707" s="164">
        <f>M707</f>
        <v>430.39999999999964</v>
      </c>
      <c r="U707" s="165">
        <f>Q707</f>
        <v>430.39999999999964</v>
      </c>
    </row>
    <row r="708" spans="1:21" x14ac:dyDescent="0.2">
      <c r="A708" s="11" t="str">
        <f t="shared" si="252"/>
        <v>Lothian</v>
      </c>
      <c r="B708" s="11" t="str">
        <f t="shared" si="253"/>
        <v>Urology Diagnostics13</v>
      </c>
      <c r="C708" s="510" t="str">
        <f t="shared" si="267"/>
        <v>Urology Diagnostics</v>
      </c>
      <c r="D708" s="151">
        <v>13</v>
      </c>
      <c r="E708" s="152" t="s">
        <v>25</v>
      </c>
      <c r="F708" s="163">
        <f t="shared" ref="F708:Q708" si="273">F707/(F702/13)</f>
        <v>9.1392221010541608</v>
      </c>
      <c r="G708" s="164">
        <f t="shared" si="273"/>
        <v>8.4020356234096667</v>
      </c>
      <c r="H708" s="164">
        <f t="shared" si="273"/>
        <v>6.2970128988458898</v>
      </c>
      <c r="I708" s="166">
        <f t="shared" si="273"/>
        <v>4.7481330617786783</v>
      </c>
      <c r="J708" s="354" t="e">
        <f t="shared" si="273"/>
        <v>#DIV/0!</v>
      </c>
      <c r="K708" s="164" t="e">
        <f t="shared" si="273"/>
        <v>#DIV/0!</v>
      </c>
      <c r="L708" s="164" t="e">
        <f t="shared" si="273"/>
        <v>#DIV/0!</v>
      </c>
      <c r="M708" s="374" t="e">
        <f t="shared" si="273"/>
        <v>#DIV/0!</v>
      </c>
      <c r="N708" s="163" t="e">
        <f t="shared" si="273"/>
        <v>#DIV/0!</v>
      </c>
      <c r="O708" s="164" t="e">
        <f t="shared" si="273"/>
        <v>#DIV/0!</v>
      </c>
      <c r="P708" s="164" t="e">
        <f t="shared" si="273"/>
        <v>#DIV/0!</v>
      </c>
      <c r="Q708" s="166" t="e">
        <f t="shared" si="273"/>
        <v>#DIV/0!</v>
      </c>
      <c r="R708" s="203"/>
      <c r="S708" s="163">
        <f>I708</f>
        <v>4.7481330617786783</v>
      </c>
      <c r="T708" s="164" t="e">
        <f>M708</f>
        <v>#DIV/0!</v>
      </c>
      <c r="U708" s="165" t="e">
        <f>Q708</f>
        <v>#DIV/0!</v>
      </c>
    </row>
    <row r="709" spans="1:21" x14ac:dyDescent="0.2">
      <c r="A709" s="11" t="str">
        <f t="shared" si="252"/>
        <v>Lothian</v>
      </c>
      <c r="B709" s="11" t="str">
        <f t="shared" si="253"/>
        <v>Urology Diagnostics14</v>
      </c>
      <c r="C709" s="510" t="str">
        <f t="shared" si="267"/>
        <v>Urology Diagnostics</v>
      </c>
      <c r="D709" s="86">
        <v>14</v>
      </c>
      <c r="E709" s="45" t="s">
        <v>30</v>
      </c>
      <c r="F709" s="48">
        <v>26.599999999999909</v>
      </c>
      <c r="G709" s="46">
        <v>0</v>
      </c>
      <c r="H709" s="46">
        <v>0</v>
      </c>
      <c r="I709" s="47">
        <v>0</v>
      </c>
      <c r="J709" s="358"/>
      <c r="K709" s="46"/>
      <c r="L709" s="46"/>
      <c r="M709" s="378"/>
      <c r="N709" s="48"/>
      <c r="O709" s="46"/>
      <c r="P709" s="46"/>
      <c r="Q709" s="47"/>
      <c r="R709" s="205"/>
      <c r="S709" s="163">
        <f>I709</f>
        <v>0</v>
      </c>
      <c r="T709" s="164">
        <f>M709</f>
        <v>0</v>
      </c>
      <c r="U709" s="165">
        <f>Q709</f>
        <v>0</v>
      </c>
    </row>
    <row r="710" spans="1:21" x14ac:dyDescent="0.2">
      <c r="A710" s="11" t="str">
        <f t="shared" si="252"/>
        <v>Lothian</v>
      </c>
      <c r="B710" s="11" t="str">
        <f t="shared" si="253"/>
        <v>Urology Diagnostics15</v>
      </c>
      <c r="C710" s="510" t="str">
        <f t="shared" si="267"/>
        <v>Urology Diagnostics</v>
      </c>
      <c r="D710" s="151">
        <v>15</v>
      </c>
      <c r="E710" s="152" t="s">
        <v>187</v>
      </c>
      <c r="F710" s="364" t="e">
        <v>#N/A</v>
      </c>
      <c r="G710" s="337" t="e">
        <v>#N/A</v>
      </c>
      <c r="H710" s="338" t="e">
        <v>#N/A</v>
      </c>
      <c r="I710" s="365" t="e">
        <v>#N/A</v>
      </c>
      <c r="J710" s="339" t="e">
        <v>#N/A</v>
      </c>
      <c r="K710" s="340" t="e">
        <v>#N/A</v>
      </c>
      <c r="L710" s="337" t="e">
        <v>#N/A</v>
      </c>
      <c r="M710" s="339" t="e">
        <v>#N/A</v>
      </c>
      <c r="N710" s="396" t="s">
        <v>15</v>
      </c>
      <c r="O710" s="397" t="s">
        <v>15</v>
      </c>
      <c r="P710" s="398" t="s">
        <v>15</v>
      </c>
      <c r="Q710" s="399" t="s">
        <v>15</v>
      </c>
      <c r="R710" s="205"/>
      <c r="S710" s="163" t="e">
        <f>I710</f>
        <v>#N/A</v>
      </c>
      <c r="T710" s="164" t="e">
        <f>M710</f>
        <v>#N/A</v>
      </c>
      <c r="U710" s="165" t="str">
        <f>Q710</f>
        <v>-</v>
      </c>
    </row>
    <row r="711" spans="1:21" x14ac:dyDescent="0.2">
      <c r="A711" s="11" t="str">
        <f t="shared" si="252"/>
        <v>Lothian</v>
      </c>
      <c r="B711" s="11" t="str">
        <f t="shared" si="253"/>
        <v>Urology Diagnostics16</v>
      </c>
      <c r="C711" s="510" t="str">
        <f t="shared" si="267"/>
        <v>Urology Diagnostics</v>
      </c>
      <c r="D711" s="85">
        <v>16</v>
      </c>
      <c r="E711" s="14" t="s">
        <v>31</v>
      </c>
      <c r="F711" s="367">
        <v>0</v>
      </c>
      <c r="G711" s="341">
        <v>0</v>
      </c>
      <c r="H711" s="341">
        <v>0</v>
      </c>
      <c r="I711" s="368">
        <v>0</v>
      </c>
      <c r="J711" s="359"/>
      <c r="K711" s="341"/>
      <c r="L711" s="341"/>
      <c r="M711" s="379"/>
      <c r="N711" s="367"/>
      <c r="O711" s="341"/>
      <c r="P711" s="341"/>
      <c r="Q711" s="368"/>
      <c r="R711" s="205"/>
      <c r="S711" s="159"/>
      <c r="T711" s="160"/>
      <c r="U711" s="162"/>
    </row>
    <row r="712" spans="1:21" x14ac:dyDescent="0.2">
      <c r="A712" s="11" t="str">
        <f t="shared" si="252"/>
        <v>Lothian</v>
      </c>
      <c r="B712" s="11" t="str">
        <f t="shared" si="253"/>
        <v xml:space="preserve">Urology Diagnostics </v>
      </c>
      <c r="C712" s="510" t="str">
        <f t="shared" si="267"/>
        <v>Urology Diagnostics</v>
      </c>
      <c r="D712" s="84" t="s">
        <v>79</v>
      </c>
      <c r="E712" s="21" t="s">
        <v>54</v>
      </c>
      <c r="F712" s="23"/>
      <c r="G712" s="24"/>
      <c r="H712" s="24"/>
      <c r="I712" s="25"/>
      <c r="J712" s="24"/>
      <c r="K712" s="24"/>
      <c r="L712" s="24"/>
      <c r="M712" s="24"/>
      <c r="N712" s="23"/>
      <c r="O712" s="24"/>
      <c r="P712" s="24"/>
      <c r="Q712" s="25"/>
      <c r="R712" s="200"/>
      <c r="S712" s="23"/>
      <c r="T712" s="24"/>
      <c r="U712" s="104"/>
    </row>
    <row r="713" spans="1:21" x14ac:dyDescent="0.2">
      <c r="A713" s="11" t="str">
        <f t="shared" si="252"/>
        <v>Lothian</v>
      </c>
      <c r="B713" s="11" t="str">
        <f t="shared" si="253"/>
        <v>Urology Diagnostics17</v>
      </c>
      <c r="C713" s="510" t="str">
        <f t="shared" si="267"/>
        <v>Urology Diagnostics</v>
      </c>
      <c r="D713" s="336">
        <v>17</v>
      </c>
      <c r="E713" s="44" t="s">
        <v>26</v>
      </c>
      <c r="F713" s="49">
        <v>0</v>
      </c>
      <c r="G713" s="50">
        <v>0</v>
      </c>
      <c r="H713" s="50">
        <v>0</v>
      </c>
      <c r="I713" s="51">
        <v>0</v>
      </c>
      <c r="J713" s="360">
        <v>0</v>
      </c>
      <c r="K713" s="50">
        <v>0</v>
      </c>
      <c r="L713" s="50">
        <v>0</v>
      </c>
      <c r="M713" s="380">
        <v>0</v>
      </c>
      <c r="N713" s="49">
        <v>0</v>
      </c>
      <c r="O713" s="50">
        <v>0</v>
      </c>
      <c r="P713" s="50">
        <v>0</v>
      </c>
      <c r="Q713" s="51">
        <v>0</v>
      </c>
      <c r="R713" s="200"/>
      <c r="S713" s="27"/>
      <c r="T713" s="28"/>
      <c r="U713" s="113"/>
    </row>
    <row r="714" spans="1:21" ht="13.5" thickBot="1" x14ac:dyDescent="0.25">
      <c r="A714" s="11" t="str">
        <f t="shared" si="252"/>
        <v>Lothian</v>
      </c>
      <c r="B714" s="11" t="str">
        <f t="shared" si="253"/>
        <v>Urology Diagnostics18</v>
      </c>
      <c r="C714" s="509" t="str">
        <f t="shared" si="267"/>
        <v>Urology Diagnostics</v>
      </c>
      <c r="D714" s="172">
        <v>18</v>
      </c>
      <c r="E714" s="173" t="s">
        <v>34</v>
      </c>
      <c r="F714" s="174">
        <f t="shared" ref="F714:Q714" si="274">F713*F702</f>
        <v>0</v>
      </c>
      <c r="G714" s="175">
        <f t="shared" si="274"/>
        <v>0</v>
      </c>
      <c r="H714" s="175">
        <f t="shared" si="274"/>
        <v>0</v>
      </c>
      <c r="I714" s="176">
        <f t="shared" si="274"/>
        <v>0</v>
      </c>
      <c r="J714" s="361">
        <f t="shared" si="274"/>
        <v>0</v>
      </c>
      <c r="K714" s="175">
        <f t="shared" si="274"/>
        <v>0</v>
      </c>
      <c r="L714" s="175">
        <f t="shared" si="274"/>
        <v>0</v>
      </c>
      <c r="M714" s="381">
        <f t="shared" si="274"/>
        <v>0</v>
      </c>
      <c r="N714" s="174">
        <f t="shared" si="274"/>
        <v>0</v>
      </c>
      <c r="O714" s="175">
        <f t="shared" si="274"/>
        <v>0</v>
      </c>
      <c r="P714" s="175">
        <f t="shared" si="274"/>
        <v>0</v>
      </c>
      <c r="Q714" s="176">
        <f t="shared" si="274"/>
        <v>0</v>
      </c>
      <c r="R714" s="206"/>
      <c r="S714" s="174">
        <f>SUM(F714:I714)</f>
        <v>0</v>
      </c>
      <c r="T714" s="175">
        <f>SUM(J714:M714)</f>
        <v>0</v>
      </c>
      <c r="U714" s="178">
        <f>SUM(N714:Q714)</f>
        <v>0</v>
      </c>
    </row>
    <row r="715" spans="1:21" ht="18.75" thickBot="1" x14ac:dyDescent="0.3">
      <c r="A715" s="11" t="str">
        <f t="shared" si="252"/>
        <v>Lothian</v>
      </c>
      <c r="B715" s="11" t="str">
        <f t="shared" si="253"/>
        <v>Vascular SurgeryVascular Surgery</v>
      </c>
      <c r="C715" s="508" t="str">
        <f>D715</f>
        <v>Vascular Surgery</v>
      </c>
      <c r="D715" s="507" t="s">
        <v>268</v>
      </c>
      <c r="E715" s="80"/>
      <c r="F715" s="366"/>
      <c r="G715" s="81"/>
      <c r="H715" s="81"/>
      <c r="I715" s="363"/>
      <c r="J715" s="81"/>
      <c r="K715" s="81"/>
      <c r="L715" s="81"/>
      <c r="M715" s="81"/>
      <c r="N715" s="382"/>
      <c r="O715" s="69"/>
      <c r="P715" s="69"/>
      <c r="Q715" s="383"/>
      <c r="R715" s="69"/>
      <c r="S715" s="382"/>
      <c r="T715" s="69"/>
      <c r="U715" s="82"/>
    </row>
    <row r="716" spans="1:21" x14ac:dyDescent="0.2">
      <c r="A716" s="11" t="str">
        <f t="shared" si="252"/>
        <v>Lothian</v>
      </c>
      <c r="B716" s="11" t="str">
        <f t="shared" si="253"/>
        <v>Vascular Surgery1</v>
      </c>
      <c r="C716" s="506" t="str">
        <f t="shared" ref="C716:C740" si="275">C715</f>
        <v>Vascular Surgery</v>
      </c>
      <c r="D716" s="84">
        <v>1</v>
      </c>
      <c r="E716" s="21" t="s">
        <v>52</v>
      </c>
      <c r="F716" s="197">
        <v>55</v>
      </c>
      <c r="G716" s="20"/>
      <c r="H716" s="20"/>
      <c r="I716" s="117"/>
      <c r="J716" s="13"/>
      <c r="K716" s="13"/>
      <c r="L716" s="13"/>
      <c r="M716" s="13"/>
      <c r="N716" s="125"/>
      <c r="O716" s="13"/>
      <c r="P716" s="13"/>
      <c r="Q716" s="126"/>
      <c r="R716" s="200"/>
      <c r="S716" s="116"/>
      <c r="T716" s="20"/>
      <c r="U716" s="118"/>
    </row>
    <row r="717" spans="1:21" x14ac:dyDescent="0.2">
      <c r="A717" s="11" t="str">
        <f t="shared" ref="A717:A780" si="276">$E$5</f>
        <v>Lothian</v>
      </c>
      <c r="B717" s="11" t="str">
        <f t="shared" ref="B717:B780" si="277">CONCATENATE(C717,D717)</f>
        <v>Vascular Surgery2</v>
      </c>
      <c r="C717" s="506" t="str">
        <f t="shared" si="275"/>
        <v>Vascular Surgery</v>
      </c>
      <c r="D717" s="84">
        <v>2</v>
      </c>
      <c r="E717" s="21" t="s">
        <v>93</v>
      </c>
      <c r="F717" s="197">
        <v>21</v>
      </c>
      <c r="G717" s="20"/>
      <c r="H717" s="20"/>
      <c r="I717" s="117"/>
      <c r="J717" s="20"/>
      <c r="K717" s="20"/>
      <c r="L717" s="20"/>
      <c r="M717" s="20"/>
      <c r="N717" s="116"/>
      <c r="O717" s="20"/>
      <c r="P717" s="20"/>
      <c r="Q717" s="117"/>
      <c r="R717" s="200"/>
      <c r="S717" s="116"/>
      <c r="T717" s="20"/>
      <c r="U717" s="118"/>
    </row>
    <row r="718" spans="1:21" x14ac:dyDescent="0.2">
      <c r="A718" s="11" t="str">
        <f t="shared" si="276"/>
        <v>Lothian</v>
      </c>
      <c r="B718" s="11" t="str">
        <f t="shared" si="277"/>
        <v>Vascular Surgery3</v>
      </c>
      <c r="C718" s="506" t="str">
        <f t="shared" si="275"/>
        <v>Vascular Surgery</v>
      </c>
      <c r="D718" s="84">
        <v>3</v>
      </c>
      <c r="E718" s="21" t="s">
        <v>94</v>
      </c>
      <c r="F718" s="197">
        <v>436</v>
      </c>
      <c r="G718" s="20"/>
      <c r="H718" s="20"/>
      <c r="I718" s="117"/>
      <c r="J718" s="20"/>
      <c r="K718" s="20"/>
      <c r="L718" s="20"/>
      <c r="M718" s="20"/>
      <c r="N718" s="116"/>
      <c r="O718" s="20"/>
      <c r="P718" s="20"/>
      <c r="Q718" s="117"/>
      <c r="R718" s="200"/>
      <c r="S718" s="116"/>
      <c r="T718" s="20"/>
      <c r="U718" s="118"/>
    </row>
    <row r="719" spans="1:21" x14ac:dyDescent="0.2">
      <c r="A719" s="11" t="str">
        <f t="shared" si="276"/>
        <v>Lothian</v>
      </c>
      <c r="B719" s="11" t="str">
        <f t="shared" si="277"/>
        <v xml:space="preserve">Vascular Surgery </v>
      </c>
      <c r="C719" s="506" t="str">
        <f t="shared" si="275"/>
        <v>Vascular Surgery</v>
      </c>
      <c r="D719" s="88" t="s">
        <v>79</v>
      </c>
      <c r="E719" s="34"/>
      <c r="F719" s="116"/>
      <c r="G719" s="20"/>
      <c r="H719" s="20"/>
      <c r="I719" s="117"/>
      <c r="J719" s="52"/>
      <c r="K719" s="52"/>
      <c r="L719" s="52"/>
      <c r="M719" s="52"/>
      <c r="N719" s="127"/>
      <c r="O719" s="52"/>
      <c r="P719" s="52"/>
      <c r="Q719" s="128"/>
      <c r="R719" s="200"/>
      <c r="S719" s="116"/>
      <c r="T719" s="20"/>
      <c r="U719" s="118"/>
    </row>
    <row r="720" spans="1:21" x14ac:dyDescent="0.2">
      <c r="A720" s="11" t="str">
        <f t="shared" si="276"/>
        <v>Lothian</v>
      </c>
      <c r="B720" s="11" t="str">
        <f t="shared" si="277"/>
        <v xml:space="preserve">Vascular Surgery </v>
      </c>
      <c r="C720" s="506" t="str">
        <f t="shared" si="275"/>
        <v>Vascular Surgery</v>
      </c>
      <c r="D720" s="84" t="s">
        <v>79</v>
      </c>
      <c r="E720" s="21" t="s">
        <v>33</v>
      </c>
      <c r="F720" s="23"/>
      <c r="G720" s="24"/>
      <c r="H720" s="24"/>
      <c r="I720" s="25"/>
      <c r="J720" s="24"/>
      <c r="K720" s="24"/>
      <c r="L720" s="24"/>
      <c r="M720" s="24"/>
      <c r="N720" s="23"/>
      <c r="O720" s="24"/>
      <c r="P720" s="24"/>
      <c r="Q720" s="25"/>
      <c r="R720" s="200"/>
      <c r="S720" s="23"/>
      <c r="T720" s="24"/>
      <c r="U720" s="104"/>
    </row>
    <row r="721" spans="1:21" x14ac:dyDescent="0.2">
      <c r="A721" s="11" t="str">
        <f t="shared" si="276"/>
        <v>Lothian</v>
      </c>
      <c r="B721" s="11" t="str">
        <f t="shared" si="277"/>
        <v>Vascular Surgery4</v>
      </c>
      <c r="C721" s="506" t="str">
        <f t="shared" si="275"/>
        <v>Vascular Surgery</v>
      </c>
      <c r="D721" s="86">
        <v>4</v>
      </c>
      <c r="E721" s="26" t="s">
        <v>14</v>
      </c>
      <c r="F721" s="27">
        <v>798.66</v>
      </c>
      <c r="G721" s="28">
        <v>850.68</v>
      </c>
      <c r="H721" s="28">
        <v>696.66</v>
      </c>
      <c r="I721" s="29">
        <v>680.34</v>
      </c>
      <c r="J721" s="356"/>
      <c r="K721" s="28"/>
      <c r="L721" s="28"/>
      <c r="M721" s="376"/>
      <c r="N721" s="27"/>
      <c r="O721" s="28"/>
      <c r="P721" s="28"/>
      <c r="Q721" s="29"/>
      <c r="R721" s="200"/>
      <c r="S721" s="179">
        <f>SUM(F721:I721)</f>
        <v>3026.34</v>
      </c>
      <c r="T721" s="180">
        <f>SUM(J721:M721)</f>
        <v>0</v>
      </c>
      <c r="U721" s="181">
        <f>SUM(N721:Q721)</f>
        <v>0</v>
      </c>
    </row>
    <row r="722" spans="1:21" x14ac:dyDescent="0.2">
      <c r="A722" s="11" t="str">
        <f t="shared" si="276"/>
        <v>Lothian</v>
      </c>
      <c r="B722" s="11" t="str">
        <f t="shared" si="277"/>
        <v>Vascular Surgery5</v>
      </c>
      <c r="C722" s="506" t="str">
        <f t="shared" si="275"/>
        <v>Vascular Surgery</v>
      </c>
      <c r="D722" s="87">
        <v>5</v>
      </c>
      <c r="E722" s="30" t="s">
        <v>13</v>
      </c>
      <c r="F722" s="31">
        <v>121.8</v>
      </c>
      <c r="G722" s="32">
        <v>130.19999999999999</v>
      </c>
      <c r="H722" s="32">
        <v>144.9</v>
      </c>
      <c r="I722" s="33">
        <v>168</v>
      </c>
      <c r="J722" s="357"/>
      <c r="K722" s="32"/>
      <c r="L722" s="32"/>
      <c r="M722" s="377"/>
      <c r="N722" s="31"/>
      <c r="O722" s="32"/>
      <c r="P722" s="32"/>
      <c r="Q722" s="33"/>
      <c r="R722" s="200"/>
      <c r="S722" s="163">
        <f>SUM(F722:I722)</f>
        <v>564.9</v>
      </c>
      <c r="T722" s="164">
        <f>SUM(J722:M722)</f>
        <v>0</v>
      </c>
      <c r="U722" s="165">
        <f>SUM(N722:Q722)</f>
        <v>0</v>
      </c>
    </row>
    <row r="723" spans="1:21" x14ac:dyDescent="0.2">
      <c r="A723" s="11" t="str">
        <f t="shared" si="276"/>
        <v>Lothian</v>
      </c>
      <c r="B723" s="11" t="str">
        <f t="shared" si="277"/>
        <v>Vascular Surgery6</v>
      </c>
      <c r="C723" s="506" t="str">
        <f t="shared" si="275"/>
        <v>Vascular Surgery</v>
      </c>
      <c r="D723" s="84">
        <v>6</v>
      </c>
      <c r="E723" s="21" t="s">
        <v>16</v>
      </c>
      <c r="F723" s="62">
        <f t="shared" ref="F723:Q723" si="278">F721-F722</f>
        <v>676.86</v>
      </c>
      <c r="G723" s="63">
        <f t="shared" si="278"/>
        <v>720.48</v>
      </c>
      <c r="H723" s="63">
        <f t="shared" si="278"/>
        <v>551.76</v>
      </c>
      <c r="I723" s="64">
        <f t="shared" si="278"/>
        <v>512.34</v>
      </c>
      <c r="J723" s="352">
        <f t="shared" si="278"/>
        <v>0</v>
      </c>
      <c r="K723" s="63">
        <f t="shared" si="278"/>
        <v>0</v>
      </c>
      <c r="L723" s="63">
        <f t="shared" si="278"/>
        <v>0</v>
      </c>
      <c r="M723" s="372">
        <f t="shared" si="278"/>
        <v>0</v>
      </c>
      <c r="N723" s="62">
        <f t="shared" si="278"/>
        <v>0</v>
      </c>
      <c r="O723" s="63">
        <f t="shared" si="278"/>
        <v>0</v>
      </c>
      <c r="P723" s="63">
        <f t="shared" si="278"/>
        <v>0</v>
      </c>
      <c r="Q723" s="64">
        <f t="shared" si="278"/>
        <v>0</v>
      </c>
      <c r="R723" s="202"/>
      <c r="S723" s="386">
        <f>S721-S722</f>
        <v>2461.44</v>
      </c>
      <c r="T723" s="342">
        <f>T721-T722</f>
        <v>0</v>
      </c>
      <c r="U723" s="387">
        <f>U721-U722</f>
        <v>0</v>
      </c>
    </row>
    <row r="724" spans="1:21" x14ac:dyDescent="0.2">
      <c r="A724" s="11" t="str">
        <f t="shared" si="276"/>
        <v>Lothian</v>
      </c>
      <c r="B724" s="11" t="str">
        <f t="shared" si="277"/>
        <v xml:space="preserve">Vascular Surgery </v>
      </c>
      <c r="C724" s="506" t="str">
        <f t="shared" si="275"/>
        <v>Vascular Surgery</v>
      </c>
      <c r="D724" s="88" t="s">
        <v>79</v>
      </c>
      <c r="E724" s="34"/>
      <c r="F724" s="35"/>
      <c r="G724" s="36"/>
      <c r="H724" s="36"/>
      <c r="I724" s="37"/>
      <c r="J724" s="39"/>
      <c r="K724" s="39"/>
      <c r="L724" s="39"/>
      <c r="M724" s="39"/>
      <c r="N724" s="38"/>
      <c r="O724" s="39"/>
      <c r="P724" s="39"/>
      <c r="Q724" s="40"/>
      <c r="R724" s="200"/>
      <c r="S724" s="38"/>
      <c r="T724" s="39"/>
      <c r="U724" s="105"/>
    </row>
    <row r="725" spans="1:21" x14ac:dyDescent="0.2">
      <c r="A725" s="11" t="str">
        <f t="shared" si="276"/>
        <v>Lothian</v>
      </c>
      <c r="B725" s="11" t="str">
        <f t="shared" si="277"/>
        <v xml:space="preserve">Vascular Surgery </v>
      </c>
      <c r="C725" s="506" t="str">
        <f t="shared" si="275"/>
        <v>Vascular Surgery</v>
      </c>
      <c r="D725" s="84" t="s">
        <v>79</v>
      </c>
      <c r="E725" s="21" t="s">
        <v>29</v>
      </c>
      <c r="F725" s="23"/>
      <c r="G725" s="24"/>
      <c r="H725" s="24"/>
      <c r="I725" s="25"/>
      <c r="J725" s="24"/>
      <c r="K725" s="24"/>
      <c r="L725" s="24"/>
      <c r="M725" s="24"/>
      <c r="N725" s="23"/>
      <c r="O725" s="24"/>
      <c r="P725" s="24"/>
      <c r="Q725" s="25"/>
      <c r="R725" s="200"/>
      <c r="S725" s="23"/>
      <c r="T725" s="24"/>
      <c r="U725" s="104"/>
    </row>
    <row r="726" spans="1:21" x14ac:dyDescent="0.2">
      <c r="A726" s="11" t="str">
        <f t="shared" si="276"/>
        <v>Lothian</v>
      </c>
      <c r="B726" s="11" t="str">
        <f t="shared" si="277"/>
        <v>Vascular Surgery7</v>
      </c>
      <c r="C726" s="506" t="str">
        <f t="shared" si="275"/>
        <v>Vascular Surgery</v>
      </c>
      <c r="D726" s="86">
        <v>7</v>
      </c>
      <c r="E726" s="26" t="s">
        <v>46</v>
      </c>
      <c r="F726" s="27">
        <v>498.96</v>
      </c>
      <c r="G726" s="28">
        <v>459.36</v>
      </c>
      <c r="H726" s="28">
        <v>420.16</v>
      </c>
      <c r="I726" s="29">
        <v>500.16</v>
      </c>
      <c r="J726" s="356"/>
      <c r="K726" s="28"/>
      <c r="L726" s="28"/>
      <c r="M726" s="376"/>
      <c r="N726" s="27"/>
      <c r="O726" s="28"/>
      <c r="P726" s="28"/>
      <c r="Q726" s="29"/>
      <c r="R726" s="205"/>
      <c r="S726" s="153">
        <f>SUM(F726:I726)</f>
        <v>1878.64</v>
      </c>
      <c r="T726" s="154">
        <f>SUM(J726:M726)</f>
        <v>0</v>
      </c>
      <c r="U726" s="157">
        <f>SUM(N726:Q726)</f>
        <v>0</v>
      </c>
    </row>
    <row r="727" spans="1:21" x14ac:dyDescent="0.2">
      <c r="A727" s="11" t="str">
        <f t="shared" si="276"/>
        <v>Lothian</v>
      </c>
      <c r="B727" s="11" t="str">
        <f t="shared" si="277"/>
        <v>Vascular Surgery8</v>
      </c>
      <c r="C727" s="506" t="str">
        <f t="shared" si="275"/>
        <v>Vascular Surgery</v>
      </c>
      <c r="D727" s="86">
        <v>8</v>
      </c>
      <c r="E727" s="30" t="s">
        <v>53</v>
      </c>
      <c r="F727" s="31">
        <v>199</v>
      </c>
      <c r="G727" s="32">
        <v>186</v>
      </c>
      <c r="H727" s="32">
        <v>186</v>
      </c>
      <c r="I727" s="33">
        <v>186</v>
      </c>
      <c r="J727" s="357"/>
      <c r="K727" s="32"/>
      <c r="L727" s="32"/>
      <c r="M727" s="377"/>
      <c r="N727" s="31"/>
      <c r="O727" s="32"/>
      <c r="P727" s="32"/>
      <c r="Q727" s="33"/>
      <c r="R727" s="205"/>
      <c r="S727" s="159">
        <f>SUM(F727:I727)</f>
        <v>757</v>
      </c>
      <c r="T727" s="160">
        <f>SUM(J727:M727)</f>
        <v>0</v>
      </c>
      <c r="U727" s="162">
        <f>SUM(N727:Q727)</f>
        <v>0</v>
      </c>
    </row>
    <row r="728" spans="1:21" x14ac:dyDescent="0.2">
      <c r="A728" s="11" t="str">
        <f t="shared" si="276"/>
        <v>Lothian</v>
      </c>
      <c r="B728" s="11" t="str">
        <f t="shared" si="277"/>
        <v>Vascular Surgery9</v>
      </c>
      <c r="C728" s="506" t="str">
        <f t="shared" si="275"/>
        <v>Vascular Surgery</v>
      </c>
      <c r="D728" s="84">
        <v>9</v>
      </c>
      <c r="E728" s="21" t="s">
        <v>32</v>
      </c>
      <c r="F728" s="62">
        <f t="shared" ref="F728:Q728" si="279">SUM(F726:F727)</f>
        <v>697.96</v>
      </c>
      <c r="G728" s="63">
        <f t="shared" si="279"/>
        <v>645.36</v>
      </c>
      <c r="H728" s="63">
        <f t="shared" si="279"/>
        <v>606.16000000000008</v>
      </c>
      <c r="I728" s="64">
        <f t="shared" si="279"/>
        <v>686.16000000000008</v>
      </c>
      <c r="J728" s="352">
        <f t="shared" si="279"/>
        <v>0</v>
      </c>
      <c r="K728" s="63">
        <f t="shared" si="279"/>
        <v>0</v>
      </c>
      <c r="L728" s="63">
        <f t="shared" si="279"/>
        <v>0</v>
      </c>
      <c r="M728" s="372">
        <f t="shared" si="279"/>
        <v>0</v>
      </c>
      <c r="N728" s="62">
        <f t="shared" si="279"/>
        <v>0</v>
      </c>
      <c r="O728" s="63">
        <f t="shared" si="279"/>
        <v>0</v>
      </c>
      <c r="P728" s="63">
        <f t="shared" si="279"/>
        <v>0</v>
      </c>
      <c r="Q728" s="64">
        <f t="shared" si="279"/>
        <v>0</v>
      </c>
      <c r="R728" s="202"/>
      <c r="S728" s="62">
        <f>SUM(F728:I728)</f>
        <v>2635.6400000000003</v>
      </c>
      <c r="T728" s="63">
        <f>SUM(J728:M728)</f>
        <v>0</v>
      </c>
      <c r="U728" s="100">
        <f>SUM(N728:Q728)</f>
        <v>0</v>
      </c>
    </row>
    <row r="729" spans="1:21" x14ac:dyDescent="0.2">
      <c r="A729" s="11" t="str">
        <f t="shared" si="276"/>
        <v>Lothian</v>
      </c>
      <c r="B729" s="11" t="str">
        <f t="shared" si="277"/>
        <v xml:space="preserve">Vascular Surgery </v>
      </c>
      <c r="C729" s="506" t="str">
        <f t="shared" si="275"/>
        <v>Vascular Surgery</v>
      </c>
      <c r="D729" s="89" t="s">
        <v>79</v>
      </c>
      <c r="E729" s="43"/>
      <c r="F729" s="38"/>
      <c r="G729" s="39"/>
      <c r="H729" s="39"/>
      <c r="I729" s="40"/>
      <c r="J729" s="39"/>
      <c r="K729" s="39"/>
      <c r="L729" s="39"/>
      <c r="M729" s="39"/>
      <c r="N729" s="38"/>
      <c r="O729" s="39"/>
      <c r="P729" s="39"/>
      <c r="Q729" s="40"/>
      <c r="R729" s="205"/>
      <c r="S729" s="38"/>
      <c r="T729" s="39"/>
      <c r="U729" s="105"/>
    </row>
    <row r="730" spans="1:21" x14ac:dyDescent="0.2">
      <c r="A730" s="11" t="str">
        <f t="shared" si="276"/>
        <v>Lothian</v>
      </c>
      <c r="B730" s="11" t="str">
        <f t="shared" si="277"/>
        <v xml:space="preserve">Vascular Surgery </v>
      </c>
      <c r="C730" s="506" t="str">
        <f t="shared" si="275"/>
        <v>Vascular Surgery</v>
      </c>
      <c r="D730" s="84" t="s">
        <v>79</v>
      </c>
      <c r="E730" s="21" t="s">
        <v>24</v>
      </c>
      <c r="F730" s="23"/>
      <c r="G730" s="24"/>
      <c r="H730" s="24"/>
      <c r="I730" s="25"/>
      <c r="J730" s="24"/>
      <c r="K730" s="24"/>
      <c r="L730" s="24"/>
      <c r="M730" s="24"/>
      <c r="N730" s="23"/>
      <c r="O730" s="24"/>
      <c r="P730" s="24"/>
      <c r="Q730" s="25"/>
      <c r="R730" s="205"/>
      <c r="S730" s="23"/>
      <c r="T730" s="24"/>
      <c r="U730" s="104"/>
    </row>
    <row r="731" spans="1:21" x14ac:dyDescent="0.2">
      <c r="A731" s="11" t="str">
        <f t="shared" si="276"/>
        <v>Lothian</v>
      </c>
      <c r="B731" s="11" t="str">
        <f t="shared" si="277"/>
        <v>Vascular Surgery10</v>
      </c>
      <c r="C731" s="506" t="str">
        <f t="shared" si="275"/>
        <v>Vascular Surgery</v>
      </c>
      <c r="D731" s="151">
        <v>10</v>
      </c>
      <c r="E731" s="152" t="s">
        <v>109</v>
      </c>
      <c r="F731" s="153">
        <f t="shared" ref="F731:Q731" si="280">F723-F726</f>
        <v>177.90000000000003</v>
      </c>
      <c r="G731" s="154">
        <f t="shared" si="280"/>
        <v>261.12</v>
      </c>
      <c r="H731" s="154">
        <f t="shared" si="280"/>
        <v>131.59999999999997</v>
      </c>
      <c r="I731" s="155">
        <f t="shared" si="280"/>
        <v>12.180000000000007</v>
      </c>
      <c r="J731" s="343">
        <f t="shared" si="280"/>
        <v>0</v>
      </c>
      <c r="K731" s="154">
        <f t="shared" si="280"/>
        <v>0</v>
      </c>
      <c r="L731" s="154">
        <f t="shared" si="280"/>
        <v>0</v>
      </c>
      <c r="M731" s="371">
        <f t="shared" si="280"/>
        <v>0</v>
      </c>
      <c r="N731" s="153">
        <f t="shared" si="280"/>
        <v>0</v>
      </c>
      <c r="O731" s="154">
        <f t="shared" si="280"/>
        <v>0</v>
      </c>
      <c r="P731" s="154">
        <f t="shared" si="280"/>
        <v>0</v>
      </c>
      <c r="Q731" s="155">
        <f t="shared" si="280"/>
        <v>0</v>
      </c>
      <c r="R731" s="203"/>
      <c r="S731" s="344">
        <f>S723-S726</f>
        <v>582.79999999999995</v>
      </c>
      <c r="T731" s="343">
        <f>T723-T726</f>
        <v>0</v>
      </c>
      <c r="U731" s="157">
        <f>U723-U726</f>
        <v>0</v>
      </c>
    </row>
    <row r="732" spans="1:21" x14ac:dyDescent="0.2">
      <c r="A732" s="11" t="str">
        <f t="shared" si="276"/>
        <v>Lothian</v>
      </c>
      <c r="B732" s="11" t="str">
        <f t="shared" si="277"/>
        <v>Vascular Surgery11</v>
      </c>
      <c r="C732" s="506" t="str">
        <f t="shared" si="275"/>
        <v>Vascular Surgery</v>
      </c>
      <c r="D732" s="151">
        <v>11</v>
      </c>
      <c r="E732" s="152" t="s">
        <v>110</v>
      </c>
      <c r="F732" s="159">
        <f t="shared" ref="F732:U732" si="281">F723-F728</f>
        <v>-21.100000000000023</v>
      </c>
      <c r="G732" s="160">
        <f t="shared" si="281"/>
        <v>75.12</v>
      </c>
      <c r="H732" s="160">
        <f t="shared" si="281"/>
        <v>-54.400000000000091</v>
      </c>
      <c r="I732" s="161">
        <f t="shared" si="281"/>
        <v>-173.82000000000005</v>
      </c>
      <c r="J732" s="353">
        <f t="shared" si="281"/>
        <v>0</v>
      </c>
      <c r="K732" s="160">
        <f t="shared" si="281"/>
        <v>0</v>
      </c>
      <c r="L732" s="160">
        <f t="shared" si="281"/>
        <v>0</v>
      </c>
      <c r="M732" s="373">
        <f t="shared" si="281"/>
        <v>0</v>
      </c>
      <c r="N732" s="159">
        <f t="shared" si="281"/>
        <v>0</v>
      </c>
      <c r="O732" s="160">
        <f t="shared" si="281"/>
        <v>0</v>
      </c>
      <c r="P732" s="160">
        <f t="shared" si="281"/>
        <v>0</v>
      </c>
      <c r="Q732" s="161">
        <f t="shared" si="281"/>
        <v>0</v>
      </c>
      <c r="R732" s="203">
        <f t="shared" si="281"/>
        <v>0</v>
      </c>
      <c r="S732" s="153">
        <f t="shared" si="281"/>
        <v>-174.20000000000027</v>
      </c>
      <c r="T732" s="160">
        <f t="shared" si="281"/>
        <v>0</v>
      </c>
      <c r="U732" s="162">
        <f t="shared" si="281"/>
        <v>0</v>
      </c>
    </row>
    <row r="733" spans="1:21" x14ac:dyDescent="0.2">
      <c r="A733" s="11" t="str">
        <f t="shared" si="276"/>
        <v>Lothian</v>
      </c>
      <c r="B733" s="11" t="str">
        <f t="shared" si="277"/>
        <v>Vascular Surgery12</v>
      </c>
      <c r="C733" s="506" t="str">
        <f t="shared" si="275"/>
        <v>Vascular Surgery</v>
      </c>
      <c r="D733" s="151">
        <v>12</v>
      </c>
      <c r="E733" s="158" t="s">
        <v>27</v>
      </c>
      <c r="F733" s="170">
        <f>F718+F732</f>
        <v>414.9</v>
      </c>
      <c r="G733" s="164">
        <f t="shared" ref="G733:Q733" si="282">F733+G732</f>
        <v>490.02</v>
      </c>
      <c r="H733" s="164">
        <f t="shared" si="282"/>
        <v>435.61999999999989</v>
      </c>
      <c r="I733" s="166">
        <f t="shared" si="282"/>
        <v>261.79999999999984</v>
      </c>
      <c r="J733" s="354">
        <f t="shared" si="282"/>
        <v>261.79999999999984</v>
      </c>
      <c r="K733" s="164">
        <f t="shared" si="282"/>
        <v>261.79999999999984</v>
      </c>
      <c r="L733" s="164">
        <f t="shared" si="282"/>
        <v>261.79999999999984</v>
      </c>
      <c r="M733" s="374">
        <f t="shared" si="282"/>
        <v>261.79999999999984</v>
      </c>
      <c r="N733" s="163">
        <f t="shared" si="282"/>
        <v>261.79999999999984</v>
      </c>
      <c r="O733" s="164">
        <f t="shared" si="282"/>
        <v>261.79999999999984</v>
      </c>
      <c r="P733" s="164">
        <f t="shared" si="282"/>
        <v>261.79999999999984</v>
      </c>
      <c r="Q733" s="166">
        <f t="shared" si="282"/>
        <v>261.79999999999984</v>
      </c>
      <c r="R733" s="203"/>
      <c r="S733" s="163">
        <f>I733</f>
        <v>261.79999999999984</v>
      </c>
      <c r="T733" s="164">
        <f>M733</f>
        <v>261.79999999999984</v>
      </c>
      <c r="U733" s="165">
        <f>Q733</f>
        <v>261.79999999999984</v>
      </c>
    </row>
    <row r="734" spans="1:21" x14ac:dyDescent="0.2">
      <c r="A734" s="11" t="str">
        <f t="shared" si="276"/>
        <v>Lothian</v>
      </c>
      <c r="B734" s="11" t="str">
        <f t="shared" si="277"/>
        <v>Vascular Surgery13</v>
      </c>
      <c r="C734" s="506" t="str">
        <f t="shared" si="275"/>
        <v>Vascular Surgery</v>
      </c>
      <c r="D734" s="151">
        <v>13</v>
      </c>
      <c r="E734" s="152" t="s">
        <v>25</v>
      </c>
      <c r="F734" s="163">
        <f t="shared" ref="F734:Q734" si="283">F733/(F728/13)</f>
        <v>7.7278067511032136</v>
      </c>
      <c r="G734" s="164">
        <f t="shared" si="283"/>
        <v>9.8708627742655253</v>
      </c>
      <c r="H734" s="164">
        <f t="shared" si="283"/>
        <v>9.3425168272403294</v>
      </c>
      <c r="I734" s="166">
        <f t="shared" si="283"/>
        <v>4.9600676227119003</v>
      </c>
      <c r="J734" s="354" t="e">
        <f t="shared" si="283"/>
        <v>#DIV/0!</v>
      </c>
      <c r="K734" s="164" t="e">
        <f t="shared" si="283"/>
        <v>#DIV/0!</v>
      </c>
      <c r="L734" s="164" t="e">
        <f t="shared" si="283"/>
        <v>#DIV/0!</v>
      </c>
      <c r="M734" s="374" t="e">
        <f t="shared" si="283"/>
        <v>#DIV/0!</v>
      </c>
      <c r="N734" s="163" t="e">
        <f t="shared" si="283"/>
        <v>#DIV/0!</v>
      </c>
      <c r="O734" s="164" t="e">
        <f t="shared" si="283"/>
        <v>#DIV/0!</v>
      </c>
      <c r="P734" s="164" t="e">
        <f t="shared" si="283"/>
        <v>#DIV/0!</v>
      </c>
      <c r="Q734" s="166" t="e">
        <f t="shared" si="283"/>
        <v>#DIV/0!</v>
      </c>
      <c r="R734" s="203"/>
      <c r="S734" s="163">
        <f>I734</f>
        <v>4.9600676227119003</v>
      </c>
      <c r="T734" s="164" t="e">
        <f>M734</f>
        <v>#DIV/0!</v>
      </c>
      <c r="U734" s="165" t="e">
        <f>Q734</f>
        <v>#DIV/0!</v>
      </c>
    </row>
    <row r="735" spans="1:21" x14ac:dyDescent="0.2">
      <c r="A735" s="11" t="str">
        <f t="shared" si="276"/>
        <v>Lothian</v>
      </c>
      <c r="B735" s="11" t="str">
        <f t="shared" si="277"/>
        <v>Vascular Surgery14</v>
      </c>
      <c r="C735" s="506" t="str">
        <f t="shared" si="275"/>
        <v>Vascular Surgery</v>
      </c>
      <c r="D735" s="86">
        <v>14</v>
      </c>
      <c r="E735" s="45" t="s">
        <v>30</v>
      </c>
      <c r="F735" s="48">
        <v>33.899999999999977</v>
      </c>
      <c r="G735" s="46">
        <v>109.0200000000001</v>
      </c>
      <c r="H735" s="46">
        <v>54.619999999999891</v>
      </c>
      <c r="I735" s="47">
        <v>0</v>
      </c>
      <c r="J735" s="358"/>
      <c r="K735" s="46"/>
      <c r="L735" s="46"/>
      <c r="M735" s="378"/>
      <c r="N735" s="48"/>
      <c r="O735" s="46"/>
      <c r="P735" s="46"/>
      <c r="Q735" s="47"/>
      <c r="R735" s="205"/>
      <c r="S735" s="163">
        <f>I735</f>
        <v>0</v>
      </c>
      <c r="T735" s="164">
        <f>M735</f>
        <v>0</v>
      </c>
      <c r="U735" s="165">
        <f>Q735</f>
        <v>0</v>
      </c>
    </row>
    <row r="736" spans="1:21" x14ac:dyDescent="0.2">
      <c r="A736" s="11" t="str">
        <f t="shared" si="276"/>
        <v>Lothian</v>
      </c>
      <c r="B736" s="11" t="str">
        <f t="shared" si="277"/>
        <v>Vascular Surgery15</v>
      </c>
      <c r="C736" s="506" t="str">
        <f t="shared" si="275"/>
        <v>Vascular Surgery</v>
      </c>
      <c r="D736" s="151">
        <v>15</v>
      </c>
      <c r="E736" s="152" t="s">
        <v>187</v>
      </c>
      <c r="F736" s="364" t="e">
        <v>#N/A</v>
      </c>
      <c r="G736" s="337" t="e">
        <v>#N/A</v>
      </c>
      <c r="H736" s="338" t="e">
        <v>#N/A</v>
      </c>
      <c r="I736" s="365" t="e">
        <v>#N/A</v>
      </c>
      <c r="J736" s="339" t="e">
        <v>#N/A</v>
      </c>
      <c r="K736" s="340" t="e">
        <v>#N/A</v>
      </c>
      <c r="L736" s="337" t="e">
        <v>#N/A</v>
      </c>
      <c r="M736" s="339" t="e">
        <v>#N/A</v>
      </c>
      <c r="N736" s="396" t="s">
        <v>15</v>
      </c>
      <c r="O736" s="397" t="s">
        <v>15</v>
      </c>
      <c r="P736" s="398" t="s">
        <v>15</v>
      </c>
      <c r="Q736" s="399" t="s">
        <v>15</v>
      </c>
      <c r="R736" s="205"/>
      <c r="S736" s="163" t="e">
        <f>I736</f>
        <v>#N/A</v>
      </c>
      <c r="T736" s="164" t="e">
        <f>M736</f>
        <v>#N/A</v>
      </c>
      <c r="U736" s="165" t="str">
        <f>Q736</f>
        <v>-</v>
      </c>
    </row>
    <row r="737" spans="1:21" x14ac:dyDescent="0.2">
      <c r="A737" s="11" t="str">
        <f t="shared" si="276"/>
        <v>Lothian</v>
      </c>
      <c r="B737" s="11" t="str">
        <f t="shared" si="277"/>
        <v>Vascular Surgery16</v>
      </c>
      <c r="C737" s="506" t="str">
        <f t="shared" si="275"/>
        <v>Vascular Surgery</v>
      </c>
      <c r="D737" s="85">
        <v>16</v>
      </c>
      <c r="E737" s="14" t="s">
        <v>31</v>
      </c>
      <c r="F737" s="367">
        <v>0</v>
      </c>
      <c r="G737" s="341">
        <v>75.019999999999982</v>
      </c>
      <c r="H737" s="341">
        <v>20.619999999999891</v>
      </c>
      <c r="I737" s="368">
        <v>0</v>
      </c>
      <c r="J737" s="359"/>
      <c r="K737" s="341"/>
      <c r="L737" s="341"/>
      <c r="M737" s="379"/>
      <c r="N737" s="367"/>
      <c r="O737" s="341"/>
      <c r="P737" s="341"/>
      <c r="Q737" s="368"/>
      <c r="R737" s="205"/>
      <c r="S737" s="159"/>
      <c r="T737" s="160"/>
      <c r="U737" s="162"/>
    </row>
    <row r="738" spans="1:21" x14ac:dyDescent="0.2">
      <c r="A738" s="11" t="str">
        <f t="shared" si="276"/>
        <v>Lothian</v>
      </c>
      <c r="B738" s="11" t="str">
        <f t="shared" si="277"/>
        <v xml:space="preserve">Vascular Surgery </v>
      </c>
      <c r="C738" s="506" t="str">
        <f t="shared" si="275"/>
        <v>Vascular Surgery</v>
      </c>
      <c r="D738" s="84" t="s">
        <v>79</v>
      </c>
      <c r="E738" s="21" t="s">
        <v>54</v>
      </c>
      <c r="F738" s="23"/>
      <c r="G738" s="24"/>
      <c r="H738" s="24"/>
      <c r="I738" s="25"/>
      <c r="J738" s="24"/>
      <c r="K738" s="24"/>
      <c r="L738" s="24"/>
      <c r="M738" s="24"/>
      <c r="N738" s="23"/>
      <c r="O738" s="24"/>
      <c r="P738" s="24"/>
      <c r="Q738" s="25"/>
      <c r="R738" s="200"/>
      <c r="S738" s="23"/>
      <c r="T738" s="24"/>
      <c r="U738" s="104"/>
    </row>
    <row r="739" spans="1:21" x14ac:dyDescent="0.2">
      <c r="A739" s="11" t="str">
        <f t="shared" si="276"/>
        <v>Lothian</v>
      </c>
      <c r="B739" s="11" t="str">
        <f t="shared" si="277"/>
        <v>Vascular Surgery17</v>
      </c>
      <c r="C739" s="506" t="str">
        <f t="shared" si="275"/>
        <v>Vascular Surgery</v>
      </c>
      <c r="D739" s="336">
        <v>17</v>
      </c>
      <c r="E739" s="44" t="s">
        <v>26</v>
      </c>
      <c r="F739" s="49">
        <v>0</v>
      </c>
      <c r="G739" s="50">
        <v>0</v>
      </c>
      <c r="H739" s="50">
        <v>0</v>
      </c>
      <c r="I739" s="51">
        <v>0</v>
      </c>
      <c r="J739" s="360">
        <v>0</v>
      </c>
      <c r="K739" s="50">
        <v>0</v>
      </c>
      <c r="L739" s="50">
        <v>0</v>
      </c>
      <c r="M739" s="380">
        <v>0</v>
      </c>
      <c r="N739" s="49">
        <v>0</v>
      </c>
      <c r="O739" s="50">
        <v>0</v>
      </c>
      <c r="P739" s="50">
        <v>0</v>
      </c>
      <c r="Q739" s="51">
        <v>0</v>
      </c>
      <c r="R739" s="200"/>
      <c r="S739" s="27"/>
      <c r="T739" s="28"/>
      <c r="U739" s="113"/>
    </row>
    <row r="740" spans="1:21" ht="13.5" thickBot="1" x14ac:dyDescent="0.25">
      <c r="A740" s="11" t="str">
        <f t="shared" si="276"/>
        <v>Lothian</v>
      </c>
      <c r="B740" s="11" t="str">
        <f t="shared" si="277"/>
        <v>Vascular Surgery18</v>
      </c>
      <c r="C740" s="505" t="str">
        <f t="shared" si="275"/>
        <v>Vascular Surgery</v>
      </c>
      <c r="D740" s="172">
        <v>18</v>
      </c>
      <c r="E740" s="173" t="s">
        <v>34</v>
      </c>
      <c r="F740" s="174">
        <f t="shared" ref="F740:Q740" si="284">F739*F728</f>
        <v>0</v>
      </c>
      <c r="G740" s="175">
        <f t="shared" si="284"/>
        <v>0</v>
      </c>
      <c r="H740" s="175">
        <f t="shared" si="284"/>
        <v>0</v>
      </c>
      <c r="I740" s="176">
        <f t="shared" si="284"/>
        <v>0</v>
      </c>
      <c r="J740" s="361">
        <f t="shared" si="284"/>
        <v>0</v>
      </c>
      <c r="K740" s="175">
        <f t="shared" si="284"/>
        <v>0</v>
      </c>
      <c r="L740" s="175">
        <f t="shared" si="284"/>
        <v>0</v>
      </c>
      <c r="M740" s="381">
        <f t="shared" si="284"/>
        <v>0</v>
      </c>
      <c r="N740" s="174">
        <f t="shared" si="284"/>
        <v>0</v>
      </c>
      <c r="O740" s="175">
        <f t="shared" si="284"/>
        <v>0</v>
      </c>
      <c r="P740" s="175">
        <f t="shared" si="284"/>
        <v>0</v>
      </c>
      <c r="Q740" s="176">
        <f t="shared" si="284"/>
        <v>0</v>
      </c>
      <c r="R740" s="206"/>
      <c r="S740" s="174">
        <f>SUM(F740:I740)</f>
        <v>0</v>
      </c>
      <c r="T740" s="175">
        <f>SUM(J740:M740)</f>
        <v>0</v>
      </c>
      <c r="U740" s="178">
        <f>SUM(N740:Q740)</f>
        <v>0</v>
      </c>
    </row>
    <row r="741" spans="1:21" ht="18.75" thickBot="1" x14ac:dyDescent="0.3">
      <c r="A741" s="11" t="str">
        <f t="shared" si="276"/>
        <v>Lothian</v>
      </c>
      <c r="B741" s="11" t="str">
        <f t="shared" si="277"/>
        <v>ENT - AdultENT - Adult</v>
      </c>
      <c r="C741" s="504" t="str">
        <f>D741</f>
        <v>ENT - Adult</v>
      </c>
      <c r="D741" s="503" t="s">
        <v>313</v>
      </c>
      <c r="E741" s="80"/>
      <c r="F741" s="366"/>
      <c r="G741" s="81"/>
      <c r="H741" s="81"/>
      <c r="I741" s="363"/>
      <c r="J741" s="81"/>
      <c r="K741" s="81"/>
      <c r="L741" s="81"/>
      <c r="M741" s="81"/>
      <c r="N741" s="382"/>
      <c r="O741" s="69"/>
      <c r="P741" s="69"/>
      <c r="Q741" s="383"/>
      <c r="R741" s="69"/>
      <c r="S741" s="382"/>
      <c r="T741" s="69"/>
      <c r="U741" s="82"/>
    </row>
    <row r="742" spans="1:21" x14ac:dyDescent="0.2">
      <c r="A742" s="11" t="str">
        <f t="shared" si="276"/>
        <v>Lothian</v>
      </c>
      <c r="B742" s="11" t="str">
        <f t="shared" si="277"/>
        <v>ENT - Adult1</v>
      </c>
      <c r="C742" s="502" t="str">
        <f t="shared" ref="C742:C766" si="285">C741</f>
        <v>ENT - Adult</v>
      </c>
      <c r="D742" s="84">
        <v>1</v>
      </c>
      <c r="E742" s="21" t="s">
        <v>52</v>
      </c>
      <c r="F742" s="197">
        <v>1896</v>
      </c>
      <c r="G742" s="20"/>
      <c r="H742" s="20"/>
      <c r="I742" s="117"/>
      <c r="J742" s="13"/>
      <c r="K742" s="13"/>
      <c r="L742" s="13"/>
      <c r="M742" s="13"/>
      <c r="N742" s="125"/>
      <c r="O742" s="13"/>
      <c r="P742" s="13"/>
      <c r="Q742" s="126"/>
      <c r="R742" s="200"/>
      <c r="S742" s="116"/>
      <c r="T742" s="20"/>
      <c r="U742" s="118"/>
    </row>
    <row r="743" spans="1:21" x14ac:dyDescent="0.2">
      <c r="A743" s="11" t="str">
        <f t="shared" si="276"/>
        <v>Lothian</v>
      </c>
      <c r="B743" s="11" t="str">
        <f t="shared" si="277"/>
        <v>ENT - Adult2</v>
      </c>
      <c r="C743" s="502" t="str">
        <f t="shared" si="285"/>
        <v>ENT - Adult</v>
      </c>
      <c r="D743" s="84">
        <v>2</v>
      </c>
      <c r="E743" s="21" t="s">
        <v>93</v>
      </c>
      <c r="F743" s="197">
        <v>418</v>
      </c>
      <c r="G743" s="20"/>
      <c r="H743" s="20"/>
      <c r="I743" s="117"/>
      <c r="J743" s="20"/>
      <c r="K743" s="20"/>
      <c r="L743" s="20"/>
      <c r="M743" s="20"/>
      <c r="N743" s="116"/>
      <c r="O743" s="20"/>
      <c r="P743" s="20"/>
      <c r="Q743" s="117"/>
      <c r="R743" s="200"/>
      <c r="S743" s="116"/>
      <c r="T743" s="20"/>
      <c r="U743" s="118"/>
    </row>
    <row r="744" spans="1:21" x14ac:dyDescent="0.2">
      <c r="A744" s="11" t="str">
        <f t="shared" si="276"/>
        <v>Lothian</v>
      </c>
      <c r="B744" s="11" t="str">
        <f t="shared" si="277"/>
        <v>ENT - Adult3</v>
      </c>
      <c r="C744" s="502" t="str">
        <f t="shared" si="285"/>
        <v>ENT - Adult</v>
      </c>
      <c r="D744" s="84">
        <v>3</v>
      </c>
      <c r="E744" s="21" t="s">
        <v>94</v>
      </c>
      <c r="F744" s="197">
        <v>4690</v>
      </c>
      <c r="G744" s="20"/>
      <c r="H744" s="20"/>
      <c r="I744" s="117"/>
      <c r="J744" s="20"/>
      <c r="K744" s="20"/>
      <c r="L744" s="20"/>
      <c r="M744" s="20"/>
      <c r="N744" s="116"/>
      <c r="O744" s="20"/>
      <c r="P744" s="20"/>
      <c r="Q744" s="117"/>
      <c r="R744" s="200"/>
      <c r="S744" s="116"/>
      <c r="T744" s="20"/>
      <c r="U744" s="118"/>
    </row>
    <row r="745" spans="1:21" x14ac:dyDescent="0.2">
      <c r="A745" s="11" t="str">
        <f t="shared" si="276"/>
        <v>Lothian</v>
      </c>
      <c r="B745" s="11" t="str">
        <f t="shared" si="277"/>
        <v xml:space="preserve">ENT - Adult </v>
      </c>
      <c r="C745" s="502" t="str">
        <f t="shared" si="285"/>
        <v>ENT - Adult</v>
      </c>
      <c r="D745" s="88" t="s">
        <v>79</v>
      </c>
      <c r="E745" s="34"/>
      <c r="F745" s="116"/>
      <c r="G745" s="20"/>
      <c r="H745" s="20"/>
      <c r="I745" s="117"/>
      <c r="J745" s="52"/>
      <c r="K745" s="52"/>
      <c r="L745" s="52"/>
      <c r="M745" s="52"/>
      <c r="N745" s="127"/>
      <c r="O745" s="52"/>
      <c r="P745" s="52"/>
      <c r="Q745" s="128"/>
      <c r="R745" s="200"/>
      <c r="S745" s="116"/>
      <c r="T745" s="20"/>
      <c r="U745" s="118"/>
    </row>
    <row r="746" spans="1:21" x14ac:dyDescent="0.2">
      <c r="A746" s="11" t="str">
        <f t="shared" si="276"/>
        <v>Lothian</v>
      </c>
      <c r="B746" s="11" t="str">
        <f t="shared" si="277"/>
        <v xml:space="preserve">ENT - Adult </v>
      </c>
      <c r="C746" s="502" t="str">
        <f t="shared" si="285"/>
        <v>ENT - Adult</v>
      </c>
      <c r="D746" s="84" t="s">
        <v>79</v>
      </c>
      <c r="E746" s="21" t="s">
        <v>33</v>
      </c>
      <c r="F746" s="23"/>
      <c r="G746" s="24"/>
      <c r="H746" s="24"/>
      <c r="I746" s="25"/>
      <c r="J746" s="24"/>
      <c r="K746" s="24"/>
      <c r="L746" s="24"/>
      <c r="M746" s="24"/>
      <c r="N746" s="23"/>
      <c r="O746" s="24"/>
      <c r="P746" s="24"/>
      <c r="Q746" s="25"/>
      <c r="R746" s="200"/>
      <c r="S746" s="23"/>
      <c r="T746" s="24"/>
      <c r="U746" s="104"/>
    </row>
    <row r="747" spans="1:21" x14ac:dyDescent="0.2">
      <c r="A747" s="11" t="str">
        <f t="shared" si="276"/>
        <v>Lothian</v>
      </c>
      <c r="B747" s="11" t="str">
        <f t="shared" si="277"/>
        <v>ENT - Adult4</v>
      </c>
      <c r="C747" s="502" t="str">
        <f t="shared" si="285"/>
        <v>ENT - Adult</v>
      </c>
      <c r="D747" s="86">
        <v>4</v>
      </c>
      <c r="E747" s="26" t="s">
        <v>14</v>
      </c>
      <c r="F747" s="27">
        <v>3850.14</v>
      </c>
      <c r="G747" s="28">
        <v>3850.14</v>
      </c>
      <c r="H747" s="28">
        <v>3850.14</v>
      </c>
      <c r="I747" s="29">
        <v>3850.14</v>
      </c>
      <c r="J747" s="356"/>
      <c r="K747" s="28"/>
      <c r="L747" s="28"/>
      <c r="M747" s="376"/>
      <c r="N747" s="27"/>
      <c r="O747" s="28"/>
      <c r="P747" s="28"/>
      <c r="Q747" s="29"/>
      <c r="R747" s="200"/>
      <c r="S747" s="179">
        <f>SUM(F747:I747)</f>
        <v>15400.56</v>
      </c>
      <c r="T747" s="180">
        <f>SUM(J747:M747)</f>
        <v>0</v>
      </c>
      <c r="U747" s="181">
        <f>SUM(N747:Q747)</f>
        <v>0</v>
      </c>
    </row>
    <row r="748" spans="1:21" x14ac:dyDescent="0.2">
      <c r="A748" s="11" t="str">
        <f t="shared" si="276"/>
        <v>Lothian</v>
      </c>
      <c r="B748" s="11" t="str">
        <f t="shared" si="277"/>
        <v>ENT - Adult5</v>
      </c>
      <c r="C748" s="502" t="str">
        <f t="shared" si="285"/>
        <v>ENT - Adult</v>
      </c>
      <c r="D748" s="87">
        <v>5</v>
      </c>
      <c r="E748" s="30" t="s">
        <v>13</v>
      </c>
      <c r="F748" s="31">
        <v>555</v>
      </c>
      <c r="G748" s="32">
        <v>555</v>
      </c>
      <c r="H748" s="32">
        <v>555</v>
      </c>
      <c r="I748" s="33">
        <v>555</v>
      </c>
      <c r="J748" s="357"/>
      <c r="K748" s="32"/>
      <c r="L748" s="32"/>
      <c r="M748" s="377"/>
      <c r="N748" s="31"/>
      <c r="O748" s="32"/>
      <c r="P748" s="32"/>
      <c r="Q748" s="33"/>
      <c r="R748" s="200"/>
      <c r="S748" s="163">
        <f>SUM(F748:I748)</f>
        <v>2220</v>
      </c>
      <c r="T748" s="164">
        <f>SUM(J748:M748)</f>
        <v>0</v>
      </c>
      <c r="U748" s="165">
        <f>SUM(N748:Q748)</f>
        <v>0</v>
      </c>
    </row>
    <row r="749" spans="1:21" x14ac:dyDescent="0.2">
      <c r="A749" s="11" t="str">
        <f t="shared" si="276"/>
        <v>Lothian</v>
      </c>
      <c r="B749" s="11" t="str">
        <f t="shared" si="277"/>
        <v>ENT - Adult6</v>
      </c>
      <c r="C749" s="502" t="str">
        <f t="shared" si="285"/>
        <v>ENT - Adult</v>
      </c>
      <c r="D749" s="84">
        <v>6</v>
      </c>
      <c r="E749" s="21" t="s">
        <v>16</v>
      </c>
      <c r="F749" s="62">
        <f t="shared" ref="F749:Q749" si="286">F747-F748</f>
        <v>3295.14</v>
      </c>
      <c r="G749" s="63">
        <f t="shared" si="286"/>
        <v>3295.14</v>
      </c>
      <c r="H749" s="63">
        <f t="shared" si="286"/>
        <v>3295.14</v>
      </c>
      <c r="I749" s="64">
        <f t="shared" si="286"/>
        <v>3295.14</v>
      </c>
      <c r="J749" s="352">
        <f t="shared" si="286"/>
        <v>0</v>
      </c>
      <c r="K749" s="63">
        <f t="shared" si="286"/>
        <v>0</v>
      </c>
      <c r="L749" s="63">
        <f t="shared" si="286"/>
        <v>0</v>
      </c>
      <c r="M749" s="372">
        <f t="shared" si="286"/>
        <v>0</v>
      </c>
      <c r="N749" s="62">
        <f t="shared" si="286"/>
        <v>0</v>
      </c>
      <c r="O749" s="63">
        <f t="shared" si="286"/>
        <v>0</v>
      </c>
      <c r="P749" s="63">
        <f t="shared" si="286"/>
        <v>0</v>
      </c>
      <c r="Q749" s="64">
        <f t="shared" si="286"/>
        <v>0</v>
      </c>
      <c r="R749" s="202"/>
      <c r="S749" s="386">
        <f>S747-S748</f>
        <v>13180.56</v>
      </c>
      <c r="T749" s="342">
        <f>T747-T748</f>
        <v>0</v>
      </c>
      <c r="U749" s="387">
        <f>U747-U748</f>
        <v>0</v>
      </c>
    </row>
    <row r="750" spans="1:21" x14ac:dyDescent="0.2">
      <c r="A750" s="11" t="str">
        <f t="shared" si="276"/>
        <v>Lothian</v>
      </c>
      <c r="B750" s="11" t="str">
        <f t="shared" si="277"/>
        <v xml:space="preserve">ENT - Adult </v>
      </c>
      <c r="C750" s="502" t="str">
        <f t="shared" si="285"/>
        <v>ENT - Adult</v>
      </c>
      <c r="D750" s="88" t="s">
        <v>79</v>
      </c>
      <c r="E750" s="34"/>
      <c r="F750" s="35"/>
      <c r="G750" s="36"/>
      <c r="H750" s="36"/>
      <c r="I750" s="37"/>
      <c r="J750" s="39"/>
      <c r="K750" s="39"/>
      <c r="L750" s="39"/>
      <c r="M750" s="39"/>
      <c r="N750" s="38"/>
      <c r="O750" s="39"/>
      <c r="P750" s="39"/>
      <c r="Q750" s="40"/>
      <c r="R750" s="200"/>
      <c r="S750" s="38"/>
      <c r="T750" s="39"/>
      <c r="U750" s="105"/>
    </row>
    <row r="751" spans="1:21" x14ac:dyDescent="0.2">
      <c r="A751" s="11" t="str">
        <f t="shared" si="276"/>
        <v>Lothian</v>
      </c>
      <c r="B751" s="11" t="str">
        <f t="shared" si="277"/>
        <v xml:space="preserve">ENT - Adult </v>
      </c>
      <c r="C751" s="502" t="str">
        <f t="shared" si="285"/>
        <v>ENT - Adult</v>
      </c>
      <c r="D751" s="84" t="s">
        <v>79</v>
      </c>
      <c r="E751" s="21" t="s">
        <v>29</v>
      </c>
      <c r="F751" s="23"/>
      <c r="G751" s="24"/>
      <c r="H751" s="24"/>
      <c r="I751" s="25"/>
      <c r="J751" s="24"/>
      <c r="K751" s="24"/>
      <c r="L751" s="24"/>
      <c r="M751" s="24"/>
      <c r="N751" s="23"/>
      <c r="O751" s="24"/>
      <c r="P751" s="24"/>
      <c r="Q751" s="25"/>
      <c r="R751" s="200"/>
      <c r="S751" s="23"/>
      <c r="T751" s="24"/>
      <c r="U751" s="104"/>
    </row>
    <row r="752" spans="1:21" x14ac:dyDescent="0.2">
      <c r="A752" s="11" t="str">
        <f t="shared" si="276"/>
        <v>Lothian</v>
      </c>
      <c r="B752" s="11" t="str">
        <f t="shared" si="277"/>
        <v>ENT - Adult7</v>
      </c>
      <c r="C752" s="502" t="str">
        <f t="shared" si="285"/>
        <v>ENT - Adult</v>
      </c>
      <c r="D752" s="86">
        <v>7</v>
      </c>
      <c r="E752" s="26" t="s">
        <v>46</v>
      </c>
      <c r="F752" s="27">
        <v>1561.8</v>
      </c>
      <c r="G752" s="28">
        <v>2338.38</v>
      </c>
      <c r="H752" s="28">
        <v>2619.54</v>
      </c>
      <c r="I752" s="29">
        <v>2619.54</v>
      </c>
      <c r="J752" s="356"/>
      <c r="K752" s="28"/>
      <c r="L752" s="28"/>
      <c r="M752" s="376"/>
      <c r="N752" s="27"/>
      <c r="O752" s="28"/>
      <c r="P752" s="28"/>
      <c r="Q752" s="29"/>
      <c r="R752" s="205"/>
      <c r="S752" s="153">
        <f>SUM(F752:I752)</f>
        <v>9139.26</v>
      </c>
      <c r="T752" s="154">
        <f>SUM(J752:M752)</f>
        <v>0</v>
      </c>
      <c r="U752" s="157">
        <f>SUM(N752:Q752)</f>
        <v>0</v>
      </c>
    </row>
    <row r="753" spans="1:21" x14ac:dyDescent="0.2">
      <c r="A753" s="11" t="str">
        <f t="shared" si="276"/>
        <v>Lothian</v>
      </c>
      <c r="B753" s="11" t="str">
        <f t="shared" si="277"/>
        <v>ENT - Adult8</v>
      </c>
      <c r="C753" s="502" t="str">
        <f t="shared" si="285"/>
        <v>ENT - Adult</v>
      </c>
      <c r="D753" s="86">
        <v>8</v>
      </c>
      <c r="E753" s="30" t="s">
        <v>53</v>
      </c>
      <c r="F753" s="31">
        <v>1270</v>
      </c>
      <c r="G753" s="32">
        <v>1408</v>
      </c>
      <c r="H753" s="32">
        <v>1467</v>
      </c>
      <c r="I753" s="33">
        <v>1467</v>
      </c>
      <c r="J753" s="357"/>
      <c r="K753" s="32"/>
      <c r="L753" s="32"/>
      <c r="M753" s="377"/>
      <c r="N753" s="31"/>
      <c r="O753" s="32"/>
      <c r="P753" s="32"/>
      <c r="Q753" s="33"/>
      <c r="R753" s="205"/>
      <c r="S753" s="159">
        <f>SUM(F753:I753)</f>
        <v>5612</v>
      </c>
      <c r="T753" s="160">
        <f>SUM(J753:M753)</f>
        <v>0</v>
      </c>
      <c r="U753" s="162">
        <f>SUM(N753:Q753)</f>
        <v>0</v>
      </c>
    </row>
    <row r="754" spans="1:21" x14ac:dyDescent="0.2">
      <c r="A754" s="11" t="str">
        <f t="shared" si="276"/>
        <v>Lothian</v>
      </c>
      <c r="B754" s="11" t="str">
        <f t="shared" si="277"/>
        <v>ENT - Adult9</v>
      </c>
      <c r="C754" s="502" t="str">
        <f t="shared" si="285"/>
        <v>ENT - Adult</v>
      </c>
      <c r="D754" s="84">
        <v>9</v>
      </c>
      <c r="E754" s="21" t="s">
        <v>32</v>
      </c>
      <c r="F754" s="62">
        <f t="shared" ref="F754:Q754" si="287">SUM(F752:F753)</f>
        <v>2831.8</v>
      </c>
      <c r="G754" s="63">
        <f t="shared" si="287"/>
        <v>3746.38</v>
      </c>
      <c r="H754" s="63">
        <f t="shared" si="287"/>
        <v>4086.54</v>
      </c>
      <c r="I754" s="64">
        <f t="shared" si="287"/>
        <v>4086.54</v>
      </c>
      <c r="J754" s="352">
        <f t="shared" si="287"/>
        <v>0</v>
      </c>
      <c r="K754" s="63">
        <f t="shared" si="287"/>
        <v>0</v>
      </c>
      <c r="L754" s="63">
        <f t="shared" si="287"/>
        <v>0</v>
      </c>
      <c r="M754" s="372">
        <f t="shared" si="287"/>
        <v>0</v>
      </c>
      <c r="N754" s="62">
        <f t="shared" si="287"/>
        <v>0</v>
      </c>
      <c r="O754" s="63">
        <f t="shared" si="287"/>
        <v>0</v>
      </c>
      <c r="P754" s="63">
        <f t="shared" si="287"/>
        <v>0</v>
      </c>
      <c r="Q754" s="64">
        <f t="shared" si="287"/>
        <v>0</v>
      </c>
      <c r="R754" s="202"/>
      <c r="S754" s="62">
        <f>SUM(F754:I754)</f>
        <v>14751.260000000002</v>
      </c>
      <c r="T754" s="63">
        <f>SUM(J754:M754)</f>
        <v>0</v>
      </c>
      <c r="U754" s="100">
        <f>SUM(N754:Q754)</f>
        <v>0</v>
      </c>
    </row>
    <row r="755" spans="1:21" x14ac:dyDescent="0.2">
      <c r="A755" s="11" t="str">
        <f t="shared" si="276"/>
        <v>Lothian</v>
      </c>
      <c r="B755" s="11" t="str">
        <f t="shared" si="277"/>
        <v xml:space="preserve">ENT - Adult </v>
      </c>
      <c r="C755" s="502" t="str">
        <f t="shared" si="285"/>
        <v>ENT - Adult</v>
      </c>
      <c r="D755" s="89" t="s">
        <v>79</v>
      </c>
      <c r="E755" s="43"/>
      <c r="F755" s="38"/>
      <c r="G755" s="39"/>
      <c r="H755" s="39"/>
      <c r="I755" s="40"/>
      <c r="J755" s="39"/>
      <c r="K755" s="39"/>
      <c r="L755" s="39"/>
      <c r="M755" s="39"/>
      <c r="N755" s="38"/>
      <c r="O755" s="39"/>
      <c r="P755" s="39"/>
      <c r="Q755" s="40"/>
      <c r="R755" s="205"/>
      <c r="S755" s="38"/>
      <c r="T755" s="39"/>
      <c r="U755" s="105"/>
    </row>
    <row r="756" spans="1:21" x14ac:dyDescent="0.2">
      <c r="A756" s="11" t="str">
        <f t="shared" si="276"/>
        <v>Lothian</v>
      </c>
      <c r="B756" s="11" t="str">
        <f t="shared" si="277"/>
        <v xml:space="preserve">ENT - Adult </v>
      </c>
      <c r="C756" s="502" t="str">
        <f t="shared" si="285"/>
        <v>ENT - Adult</v>
      </c>
      <c r="D756" s="84" t="s">
        <v>79</v>
      </c>
      <c r="E756" s="21" t="s">
        <v>24</v>
      </c>
      <c r="F756" s="23"/>
      <c r="G756" s="24"/>
      <c r="H756" s="24"/>
      <c r="I756" s="25"/>
      <c r="J756" s="24"/>
      <c r="K756" s="24"/>
      <c r="L756" s="24"/>
      <c r="M756" s="24"/>
      <c r="N756" s="23"/>
      <c r="O756" s="24"/>
      <c r="P756" s="24"/>
      <c r="Q756" s="25"/>
      <c r="R756" s="205"/>
      <c r="S756" s="23"/>
      <c r="T756" s="24"/>
      <c r="U756" s="104"/>
    </row>
    <row r="757" spans="1:21" x14ac:dyDescent="0.2">
      <c r="A757" s="11" t="str">
        <f t="shared" si="276"/>
        <v>Lothian</v>
      </c>
      <c r="B757" s="11" t="str">
        <f t="shared" si="277"/>
        <v>ENT - Adult10</v>
      </c>
      <c r="C757" s="502" t="str">
        <f t="shared" si="285"/>
        <v>ENT - Adult</v>
      </c>
      <c r="D757" s="151">
        <v>10</v>
      </c>
      <c r="E757" s="152" t="s">
        <v>109</v>
      </c>
      <c r="F757" s="153">
        <f t="shared" ref="F757:Q757" si="288">F749-F752</f>
        <v>1733.34</v>
      </c>
      <c r="G757" s="154">
        <f t="shared" si="288"/>
        <v>956.75999999999976</v>
      </c>
      <c r="H757" s="154">
        <f t="shared" si="288"/>
        <v>675.59999999999991</v>
      </c>
      <c r="I757" s="155">
        <f t="shared" si="288"/>
        <v>675.59999999999991</v>
      </c>
      <c r="J757" s="343">
        <f t="shared" si="288"/>
        <v>0</v>
      </c>
      <c r="K757" s="154">
        <f t="shared" si="288"/>
        <v>0</v>
      </c>
      <c r="L757" s="154">
        <f t="shared" si="288"/>
        <v>0</v>
      </c>
      <c r="M757" s="371">
        <f t="shared" si="288"/>
        <v>0</v>
      </c>
      <c r="N757" s="153">
        <f t="shared" si="288"/>
        <v>0</v>
      </c>
      <c r="O757" s="154">
        <f t="shared" si="288"/>
        <v>0</v>
      </c>
      <c r="P757" s="154">
        <f t="shared" si="288"/>
        <v>0</v>
      </c>
      <c r="Q757" s="155">
        <f t="shared" si="288"/>
        <v>0</v>
      </c>
      <c r="R757" s="203"/>
      <c r="S757" s="344">
        <f>S749-S752</f>
        <v>4041.2999999999993</v>
      </c>
      <c r="T757" s="343">
        <f>T749-T752</f>
        <v>0</v>
      </c>
      <c r="U757" s="157">
        <f>U749-U752</f>
        <v>0</v>
      </c>
    </row>
    <row r="758" spans="1:21" x14ac:dyDescent="0.2">
      <c r="A758" s="11" t="str">
        <f t="shared" si="276"/>
        <v>Lothian</v>
      </c>
      <c r="B758" s="11" t="str">
        <f t="shared" si="277"/>
        <v>ENT - Adult11</v>
      </c>
      <c r="C758" s="502" t="str">
        <f t="shared" si="285"/>
        <v>ENT - Adult</v>
      </c>
      <c r="D758" s="151">
        <v>11</v>
      </c>
      <c r="E758" s="152" t="s">
        <v>110</v>
      </c>
      <c r="F758" s="159">
        <f t="shared" ref="F758:U758" si="289">F749-F754</f>
        <v>463.33999999999969</v>
      </c>
      <c r="G758" s="160">
        <f t="shared" si="289"/>
        <v>-451.24000000000024</v>
      </c>
      <c r="H758" s="160">
        <f t="shared" si="289"/>
        <v>-791.40000000000009</v>
      </c>
      <c r="I758" s="161">
        <f t="shared" si="289"/>
        <v>-791.40000000000009</v>
      </c>
      <c r="J758" s="353">
        <f t="shared" si="289"/>
        <v>0</v>
      </c>
      <c r="K758" s="160">
        <f t="shared" si="289"/>
        <v>0</v>
      </c>
      <c r="L758" s="160">
        <f t="shared" si="289"/>
        <v>0</v>
      </c>
      <c r="M758" s="373">
        <f t="shared" si="289"/>
        <v>0</v>
      </c>
      <c r="N758" s="159">
        <f t="shared" si="289"/>
        <v>0</v>
      </c>
      <c r="O758" s="160">
        <f t="shared" si="289"/>
        <v>0</v>
      </c>
      <c r="P758" s="160">
        <f t="shared" si="289"/>
        <v>0</v>
      </c>
      <c r="Q758" s="161">
        <f t="shared" si="289"/>
        <v>0</v>
      </c>
      <c r="R758" s="203">
        <f t="shared" si="289"/>
        <v>0</v>
      </c>
      <c r="S758" s="153">
        <f t="shared" si="289"/>
        <v>-1570.7000000000025</v>
      </c>
      <c r="T758" s="160">
        <f t="shared" si="289"/>
        <v>0</v>
      </c>
      <c r="U758" s="162">
        <f t="shared" si="289"/>
        <v>0</v>
      </c>
    </row>
    <row r="759" spans="1:21" x14ac:dyDescent="0.2">
      <c r="A759" s="11" t="str">
        <f t="shared" si="276"/>
        <v>Lothian</v>
      </c>
      <c r="B759" s="11" t="str">
        <f t="shared" si="277"/>
        <v>ENT - Adult12</v>
      </c>
      <c r="C759" s="502" t="str">
        <f t="shared" si="285"/>
        <v>ENT - Adult</v>
      </c>
      <c r="D759" s="151">
        <v>12</v>
      </c>
      <c r="E759" s="158" t="s">
        <v>27</v>
      </c>
      <c r="F759" s="170">
        <f>F744+F758</f>
        <v>5153.34</v>
      </c>
      <c r="G759" s="164">
        <f t="shared" ref="G759:Q759" si="290">F759+G758</f>
        <v>4702.1000000000004</v>
      </c>
      <c r="H759" s="164">
        <f t="shared" si="290"/>
        <v>3910.7000000000003</v>
      </c>
      <c r="I759" s="166">
        <f t="shared" si="290"/>
        <v>3119.3</v>
      </c>
      <c r="J759" s="354">
        <f t="shared" si="290"/>
        <v>3119.3</v>
      </c>
      <c r="K759" s="164">
        <f t="shared" si="290"/>
        <v>3119.3</v>
      </c>
      <c r="L759" s="164">
        <f t="shared" si="290"/>
        <v>3119.3</v>
      </c>
      <c r="M759" s="374">
        <f t="shared" si="290"/>
        <v>3119.3</v>
      </c>
      <c r="N759" s="163">
        <f t="shared" si="290"/>
        <v>3119.3</v>
      </c>
      <c r="O759" s="164">
        <f t="shared" si="290"/>
        <v>3119.3</v>
      </c>
      <c r="P759" s="164">
        <f t="shared" si="290"/>
        <v>3119.3</v>
      </c>
      <c r="Q759" s="166">
        <f t="shared" si="290"/>
        <v>3119.3</v>
      </c>
      <c r="R759" s="203"/>
      <c r="S759" s="163">
        <f>I759</f>
        <v>3119.3</v>
      </c>
      <c r="T759" s="164">
        <f>M759</f>
        <v>3119.3</v>
      </c>
      <c r="U759" s="165">
        <f>Q759</f>
        <v>3119.3</v>
      </c>
    </row>
    <row r="760" spans="1:21" x14ac:dyDescent="0.2">
      <c r="A760" s="11" t="str">
        <f t="shared" si="276"/>
        <v>Lothian</v>
      </c>
      <c r="B760" s="11" t="str">
        <f t="shared" si="277"/>
        <v>ENT - Adult13</v>
      </c>
      <c r="C760" s="502" t="str">
        <f t="shared" si="285"/>
        <v>ENT - Adult</v>
      </c>
      <c r="D760" s="151">
        <v>13</v>
      </c>
      <c r="E760" s="152" t="s">
        <v>25</v>
      </c>
      <c r="F760" s="163">
        <f t="shared" ref="F760:Q760" si="291">F759/(F754/13)</f>
        <v>23.657539374249591</v>
      </c>
      <c r="G760" s="164">
        <f t="shared" si="291"/>
        <v>16.316364063442578</v>
      </c>
      <c r="H760" s="164">
        <f t="shared" si="291"/>
        <v>12.440622140001079</v>
      </c>
      <c r="I760" s="166">
        <f t="shared" si="291"/>
        <v>9.9230400289731673</v>
      </c>
      <c r="J760" s="354" t="e">
        <f t="shared" si="291"/>
        <v>#DIV/0!</v>
      </c>
      <c r="K760" s="164" t="e">
        <f t="shared" si="291"/>
        <v>#DIV/0!</v>
      </c>
      <c r="L760" s="164" t="e">
        <f t="shared" si="291"/>
        <v>#DIV/0!</v>
      </c>
      <c r="M760" s="374" t="e">
        <f t="shared" si="291"/>
        <v>#DIV/0!</v>
      </c>
      <c r="N760" s="163" t="e">
        <f t="shared" si="291"/>
        <v>#DIV/0!</v>
      </c>
      <c r="O760" s="164" t="e">
        <f t="shared" si="291"/>
        <v>#DIV/0!</v>
      </c>
      <c r="P760" s="164" t="e">
        <f t="shared" si="291"/>
        <v>#DIV/0!</v>
      </c>
      <c r="Q760" s="166" t="e">
        <f t="shared" si="291"/>
        <v>#DIV/0!</v>
      </c>
      <c r="R760" s="203"/>
      <c r="S760" s="163">
        <f>I760</f>
        <v>9.9230400289731673</v>
      </c>
      <c r="T760" s="164" t="e">
        <f>M760</f>
        <v>#DIV/0!</v>
      </c>
      <c r="U760" s="165" t="e">
        <f>Q760</f>
        <v>#DIV/0!</v>
      </c>
    </row>
    <row r="761" spans="1:21" x14ac:dyDescent="0.2">
      <c r="A761" s="11" t="str">
        <f t="shared" si="276"/>
        <v>Lothian</v>
      </c>
      <c r="B761" s="11" t="str">
        <f t="shared" si="277"/>
        <v>ENT - Adult14</v>
      </c>
      <c r="C761" s="502" t="str">
        <f t="shared" si="285"/>
        <v>ENT - Adult</v>
      </c>
      <c r="D761" s="86">
        <v>14</v>
      </c>
      <c r="E761" s="45" t="s">
        <v>30</v>
      </c>
      <c r="F761" s="48">
        <v>2359.3399999999992</v>
      </c>
      <c r="G761" s="46">
        <v>1908.1000000000004</v>
      </c>
      <c r="H761" s="46">
        <v>1116.7000000000016</v>
      </c>
      <c r="I761" s="47">
        <v>325.300000000002</v>
      </c>
      <c r="J761" s="358"/>
      <c r="K761" s="46"/>
      <c r="L761" s="46"/>
      <c r="M761" s="378"/>
      <c r="N761" s="48"/>
      <c r="O761" s="46"/>
      <c r="P761" s="46"/>
      <c r="Q761" s="47"/>
      <c r="R761" s="205"/>
      <c r="S761" s="163">
        <f>I761</f>
        <v>325.300000000002</v>
      </c>
      <c r="T761" s="164">
        <f>M761</f>
        <v>0</v>
      </c>
      <c r="U761" s="165">
        <f>Q761</f>
        <v>0</v>
      </c>
    </row>
    <row r="762" spans="1:21" x14ac:dyDescent="0.2">
      <c r="A762" s="11" t="str">
        <f t="shared" si="276"/>
        <v>Lothian</v>
      </c>
      <c r="B762" s="11" t="str">
        <f t="shared" si="277"/>
        <v>ENT - Adult15</v>
      </c>
      <c r="C762" s="502" t="str">
        <f t="shared" si="285"/>
        <v>ENT - Adult</v>
      </c>
      <c r="D762" s="151">
        <v>15</v>
      </c>
      <c r="E762" s="152" t="s">
        <v>187</v>
      </c>
      <c r="F762" s="364" t="e">
        <v>#N/A</v>
      </c>
      <c r="G762" s="337" t="e">
        <v>#N/A</v>
      </c>
      <c r="H762" s="338" t="e">
        <v>#N/A</v>
      </c>
      <c r="I762" s="365" t="e">
        <v>#N/A</v>
      </c>
      <c r="J762" s="339" t="e">
        <v>#N/A</v>
      </c>
      <c r="K762" s="340" t="e">
        <v>#N/A</v>
      </c>
      <c r="L762" s="337" t="e">
        <v>#N/A</v>
      </c>
      <c r="M762" s="339" t="e">
        <v>#N/A</v>
      </c>
      <c r="N762" s="396" t="s">
        <v>15</v>
      </c>
      <c r="O762" s="397" t="s">
        <v>15</v>
      </c>
      <c r="P762" s="398" t="s">
        <v>15</v>
      </c>
      <c r="Q762" s="399" t="s">
        <v>15</v>
      </c>
      <c r="R762" s="205"/>
      <c r="S762" s="163" t="e">
        <f>I762</f>
        <v>#N/A</v>
      </c>
      <c r="T762" s="164" t="e">
        <f>M762</f>
        <v>#N/A</v>
      </c>
      <c r="U762" s="165" t="str">
        <f>Q762</f>
        <v>-</v>
      </c>
    </row>
    <row r="763" spans="1:21" x14ac:dyDescent="0.2">
      <c r="A763" s="11" t="str">
        <f t="shared" si="276"/>
        <v>Lothian</v>
      </c>
      <c r="B763" s="11" t="str">
        <f t="shared" si="277"/>
        <v>ENT - Adult16</v>
      </c>
      <c r="C763" s="502" t="str">
        <f t="shared" si="285"/>
        <v>ENT - Adult</v>
      </c>
      <c r="D763" s="85">
        <v>16</v>
      </c>
      <c r="E763" s="14" t="s">
        <v>31</v>
      </c>
      <c r="F763" s="367">
        <v>881.33999999999969</v>
      </c>
      <c r="G763" s="341">
        <v>430.10000000000036</v>
      </c>
      <c r="H763" s="341">
        <v>0</v>
      </c>
      <c r="I763" s="368">
        <v>0</v>
      </c>
      <c r="J763" s="359"/>
      <c r="K763" s="341"/>
      <c r="L763" s="341"/>
      <c r="M763" s="379"/>
      <c r="N763" s="367"/>
      <c r="O763" s="341"/>
      <c r="P763" s="341"/>
      <c r="Q763" s="368"/>
      <c r="R763" s="205"/>
      <c r="S763" s="159"/>
      <c r="T763" s="160"/>
      <c r="U763" s="162"/>
    </row>
    <row r="764" spans="1:21" x14ac:dyDescent="0.2">
      <c r="A764" s="11" t="str">
        <f t="shared" si="276"/>
        <v>Lothian</v>
      </c>
      <c r="B764" s="11" t="str">
        <f t="shared" si="277"/>
        <v xml:space="preserve">ENT - Adult </v>
      </c>
      <c r="C764" s="502" t="str">
        <f t="shared" si="285"/>
        <v>ENT - Adult</v>
      </c>
      <c r="D764" s="84" t="s">
        <v>79</v>
      </c>
      <c r="E764" s="21" t="s">
        <v>54</v>
      </c>
      <c r="F764" s="23"/>
      <c r="G764" s="24"/>
      <c r="H764" s="24"/>
      <c r="I764" s="25"/>
      <c r="J764" s="24"/>
      <c r="K764" s="24"/>
      <c r="L764" s="24"/>
      <c r="M764" s="24"/>
      <c r="N764" s="23"/>
      <c r="O764" s="24"/>
      <c r="P764" s="24"/>
      <c r="Q764" s="25"/>
      <c r="R764" s="200"/>
      <c r="S764" s="23"/>
      <c r="T764" s="24"/>
      <c r="U764" s="104"/>
    </row>
    <row r="765" spans="1:21" x14ac:dyDescent="0.2">
      <c r="A765" s="11" t="str">
        <f t="shared" si="276"/>
        <v>Lothian</v>
      </c>
      <c r="B765" s="11" t="str">
        <f t="shared" si="277"/>
        <v>ENT - Adult17</v>
      </c>
      <c r="C765" s="502" t="str">
        <f t="shared" si="285"/>
        <v>ENT - Adult</v>
      </c>
      <c r="D765" s="336">
        <v>17</v>
      </c>
      <c r="E765" s="44" t="s">
        <v>26</v>
      </c>
      <c r="F765" s="49">
        <v>0</v>
      </c>
      <c r="G765" s="50">
        <v>0</v>
      </c>
      <c r="H765" s="50">
        <v>0</v>
      </c>
      <c r="I765" s="51">
        <v>0</v>
      </c>
      <c r="J765" s="360">
        <v>0</v>
      </c>
      <c r="K765" s="50">
        <v>0</v>
      </c>
      <c r="L765" s="50">
        <v>0</v>
      </c>
      <c r="M765" s="380">
        <v>0</v>
      </c>
      <c r="N765" s="49">
        <v>0</v>
      </c>
      <c r="O765" s="50">
        <v>0</v>
      </c>
      <c r="P765" s="50">
        <v>0</v>
      </c>
      <c r="Q765" s="51">
        <v>0</v>
      </c>
      <c r="R765" s="200"/>
      <c r="S765" s="27"/>
      <c r="T765" s="28"/>
      <c r="U765" s="113"/>
    </row>
    <row r="766" spans="1:21" ht="13.5" thickBot="1" x14ac:dyDescent="0.25">
      <c r="A766" s="11" t="str">
        <f t="shared" si="276"/>
        <v>Lothian</v>
      </c>
      <c r="B766" s="11" t="str">
        <f t="shared" si="277"/>
        <v>ENT - Adult18</v>
      </c>
      <c r="C766" s="501" t="str">
        <f t="shared" si="285"/>
        <v>ENT - Adult</v>
      </c>
      <c r="D766" s="172">
        <v>18</v>
      </c>
      <c r="E766" s="173" t="s">
        <v>34</v>
      </c>
      <c r="F766" s="174">
        <f t="shared" ref="F766:Q766" si="292">F765*F754</f>
        <v>0</v>
      </c>
      <c r="G766" s="175">
        <f t="shared" si="292"/>
        <v>0</v>
      </c>
      <c r="H766" s="175">
        <f t="shared" si="292"/>
        <v>0</v>
      </c>
      <c r="I766" s="176">
        <f t="shared" si="292"/>
        <v>0</v>
      </c>
      <c r="J766" s="361">
        <f t="shared" si="292"/>
        <v>0</v>
      </c>
      <c r="K766" s="175">
        <f t="shared" si="292"/>
        <v>0</v>
      </c>
      <c r="L766" s="175">
        <f t="shared" si="292"/>
        <v>0</v>
      </c>
      <c r="M766" s="381">
        <f t="shared" si="292"/>
        <v>0</v>
      </c>
      <c r="N766" s="174">
        <f t="shared" si="292"/>
        <v>0</v>
      </c>
      <c r="O766" s="175">
        <f t="shared" si="292"/>
        <v>0</v>
      </c>
      <c r="P766" s="175">
        <f t="shared" si="292"/>
        <v>0</v>
      </c>
      <c r="Q766" s="176">
        <f t="shared" si="292"/>
        <v>0</v>
      </c>
      <c r="R766" s="206"/>
      <c r="S766" s="174">
        <f>SUM(F766:I766)</f>
        <v>0</v>
      </c>
      <c r="T766" s="175">
        <f>SUM(J766:M766)</f>
        <v>0</v>
      </c>
      <c r="U766" s="178">
        <f>SUM(N766:Q766)</f>
        <v>0</v>
      </c>
    </row>
    <row r="767" spans="1:21" ht="18.75" thickBot="1" x14ac:dyDescent="0.3">
      <c r="A767" s="11" t="str">
        <f t="shared" si="276"/>
        <v>Lothian</v>
      </c>
      <c r="B767" s="11" t="str">
        <f t="shared" si="277"/>
        <v>ENT - PaediatricENT - Paediatric</v>
      </c>
      <c r="C767" s="504" t="str">
        <f>D767</f>
        <v>ENT - Paediatric</v>
      </c>
      <c r="D767" s="503" t="s">
        <v>282</v>
      </c>
      <c r="E767" s="80"/>
      <c r="F767" s="366"/>
      <c r="G767" s="81"/>
      <c r="H767" s="81"/>
      <c r="I767" s="363"/>
      <c r="J767" s="81"/>
      <c r="K767" s="81"/>
      <c r="L767" s="81"/>
      <c r="M767" s="81"/>
      <c r="N767" s="382"/>
      <c r="O767" s="69"/>
      <c r="P767" s="69"/>
      <c r="Q767" s="383"/>
      <c r="R767" s="69"/>
      <c r="S767" s="382"/>
      <c r="T767" s="69"/>
      <c r="U767" s="82"/>
    </row>
    <row r="768" spans="1:21" x14ac:dyDescent="0.2">
      <c r="A768" s="11" t="str">
        <f t="shared" si="276"/>
        <v>Lothian</v>
      </c>
      <c r="B768" s="11" t="str">
        <f t="shared" si="277"/>
        <v>ENT - Paediatric1</v>
      </c>
      <c r="C768" s="502" t="str">
        <f t="shared" ref="C768:C792" si="293">C767</f>
        <v>ENT - Paediatric</v>
      </c>
      <c r="D768" s="84">
        <v>1</v>
      </c>
      <c r="E768" s="21" t="s">
        <v>52</v>
      </c>
      <c r="F768" s="197">
        <v>132</v>
      </c>
      <c r="G768" s="20"/>
      <c r="H768" s="20"/>
      <c r="I768" s="117"/>
      <c r="J768" s="13"/>
      <c r="K768" s="13"/>
      <c r="L768" s="13"/>
      <c r="M768" s="13"/>
      <c r="N768" s="125"/>
      <c r="O768" s="13"/>
      <c r="P768" s="13"/>
      <c r="Q768" s="126"/>
      <c r="R768" s="200"/>
      <c r="S768" s="116"/>
      <c r="T768" s="20"/>
      <c r="U768" s="118"/>
    </row>
    <row r="769" spans="1:21" x14ac:dyDescent="0.2">
      <c r="A769" s="11" t="str">
        <f t="shared" si="276"/>
        <v>Lothian</v>
      </c>
      <c r="B769" s="11" t="str">
        <f t="shared" si="277"/>
        <v>ENT - Paediatric2</v>
      </c>
      <c r="C769" s="502" t="str">
        <f t="shared" si="293"/>
        <v>ENT - Paediatric</v>
      </c>
      <c r="D769" s="84">
        <v>2</v>
      </c>
      <c r="E769" s="21" t="s">
        <v>93</v>
      </c>
      <c r="F769" s="197">
        <v>8</v>
      </c>
      <c r="G769" s="20"/>
      <c r="H769" s="20"/>
      <c r="I769" s="117"/>
      <c r="J769" s="20"/>
      <c r="K769" s="20"/>
      <c r="L769" s="20"/>
      <c r="M769" s="20"/>
      <c r="N769" s="116"/>
      <c r="O769" s="20"/>
      <c r="P769" s="20"/>
      <c r="Q769" s="117"/>
      <c r="R769" s="200"/>
      <c r="S769" s="116"/>
      <c r="T769" s="20"/>
      <c r="U769" s="118"/>
    </row>
    <row r="770" spans="1:21" x14ac:dyDescent="0.2">
      <c r="A770" s="11" t="str">
        <f t="shared" si="276"/>
        <v>Lothian</v>
      </c>
      <c r="B770" s="11" t="str">
        <f t="shared" si="277"/>
        <v>ENT - Paediatric3</v>
      </c>
      <c r="C770" s="502" t="str">
        <f t="shared" si="293"/>
        <v>ENT - Paediatric</v>
      </c>
      <c r="D770" s="84">
        <v>3</v>
      </c>
      <c r="E770" s="21" t="s">
        <v>94</v>
      </c>
      <c r="F770" s="197">
        <v>626</v>
      </c>
      <c r="G770" s="20"/>
      <c r="H770" s="20"/>
      <c r="I770" s="117"/>
      <c r="J770" s="20"/>
      <c r="K770" s="20"/>
      <c r="L770" s="20"/>
      <c r="M770" s="20"/>
      <c r="N770" s="116"/>
      <c r="O770" s="20"/>
      <c r="P770" s="20"/>
      <c r="Q770" s="117"/>
      <c r="R770" s="200"/>
      <c r="S770" s="116"/>
      <c r="T770" s="20"/>
      <c r="U770" s="118"/>
    </row>
    <row r="771" spans="1:21" x14ac:dyDescent="0.2">
      <c r="A771" s="11" t="str">
        <f t="shared" si="276"/>
        <v>Lothian</v>
      </c>
      <c r="B771" s="11" t="str">
        <f t="shared" si="277"/>
        <v xml:space="preserve">ENT - Paediatric </v>
      </c>
      <c r="C771" s="502" t="str">
        <f t="shared" si="293"/>
        <v>ENT - Paediatric</v>
      </c>
      <c r="D771" s="88" t="s">
        <v>79</v>
      </c>
      <c r="E771" s="34"/>
      <c r="F771" s="116"/>
      <c r="G771" s="20"/>
      <c r="H771" s="20"/>
      <c r="I771" s="117"/>
      <c r="J771" s="52"/>
      <c r="K771" s="52"/>
      <c r="L771" s="52"/>
      <c r="M771" s="52"/>
      <c r="N771" s="127"/>
      <c r="O771" s="52"/>
      <c r="P771" s="52"/>
      <c r="Q771" s="128"/>
      <c r="R771" s="200"/>
      <c r="S771" s="116"/>
      <c r="T771" s="20"/>
      <c r="U771" s="118"/>
    </row>
    <row r="772" spans="1:21" x14ac:dyDescent="0.2">
      <c r="A772" s="11" t="str">
        <f t="shared" si="276"/>
        <v>Lothian</v>
      </c>
      <c r="B772" s="11" t="str">
        <f t="shared" si="277"/>
        <v xml:space="preserve">ENT - Paediatric </v>
      </c>
      <c r="C772" s="502" t="str">
        <f t="shared" si="293"/>
        <v>ENT - Paediatric</v>
      </c>
      <c r="D772" s="84" t="s">
        <v>79</v>
      </c>
      <c r="E772" s="21" t="s">
        <v>33</v>
      </c>
      <c r="F772" s="23"/>
      <c r="G772" s="24"/>
      <c r="H772" s="24"/>
      <c r="I772" s="25"/>
      <c r="J772" s="24"/>
      <c r="K772" s="24"/>
      <c r="L772" s="24"/>
      <c r="M772" s="24"/>
      <c r="N772" s="23"/>
      <c r="O772" s="24"/>
      <c r="P772" s="24"/>
      <c r="Q772" s="25"/>
      <c r="R772" s="200"/>
      <c r="S772" s="23"/>
      <c r="T772" s="24"/>
      <c r="U772" s="104"/>
    </row>
    <row r="773" spans="1:21" x14ac:dyDescent="0.2">
      <c r="A773" s="11" t="str">
        <f t="shared" si="276"/>
        <v>Lothian</v>
      </c>
      <c r="B773" s="11" t="str">
        <f t="shared" si="277"/>
        <v>ENT - Paediatric4</v>
      </c>
      <c r="C773" s="502" t="str">
        <f t="shared" si="293"/>
        <v>ENT - Paediatric</v>
      </c>
      <c r="D773" s="86">
        <v>4</v>
      </c>
      <c r="E773" s="26" t="s">
        <v>14</v>
      </c>
      <c r="F773" s="27">
        <v>669</v>
      </c>
      <c r="G773" s="28">
        <v>669</v>
      </c>
      <c r="H773" s="28">
        <v>669</v>
      </c>
      <c r="I773" s="29">
        <v>669</v>
      </c>
      <c r="J773" s="356"/>
      <c r="K773" s="28"/>
      <c r="L773" s="28"/>
      <c r="M773" s="376"/>
      <c r="N773" s="27"/>
      <c r="O773" s="28"/>
      <c r="P773" s="28"/>
      <c r="Q773" s="29"/>
      <c r="R773" s="200"/>
      <c r="S773" s="179">
        <f>SUM(F773:I773)</f>
        <v>2676</v>
      </c>
      <c r="T773" s="180">
        <f>SUM(J773:M773)</f>
        <v>0</v>
      </c>
      <c r="U773" s="181">
        <f>SUM(N773:Q773)</f>
        <v>0</v>
      </c>
    </row>
    <row r="774" spans="1:21" x14ac:dyDescent="0.2">
      <c r="A774" s="11" t="str">
        <f t="shared" si="276"/>
        <v>Lothian</v>
      </c>
      <c r="B774" s="11" t="str">
        <f t="shared" si="277"/>
        <v>ENT - Paediatric5</v>
      </c>
      <c r="C774" s="502" t="str">
        <f t="shared" si="293"/>
        <v>ENT - Paediatric</v>
      </c>
      <c r="D774" s="87">
        <v>5</v>
      </c>
      <c r="E774" s="30" t="s">
        <v>13</v>
      </c>
      <c r="F774" s="31">
        <v>120</v>
      </c>
      <c r="G774" s="32">
        <v>120</v>
      </c>
      <c r="H774" s="32">
        <v>120</v>
      </c>
      <c r="I774" s="33">
        <v>120</v>
      </c>
      <c r="J774" s="357"/>
      <c r="K774" s="32"/>
      <c r="L774" s="32"/>
      <c r="M774" s="377"/>
      <c r="N774" s="31"/>
      <c r="O774" s="32"/>
      <c r="P774" s="32"/>
      <c r="Q774" s="33"/>
      <c r="R774" s="200"/>
      <c r="S774" s="163">
        <f>SUM(F774:I774)</f>
        <v>480</v>
      </c>
      <c r="T774" s="164">
        <f>SUM(J774:M774)</f>
        <v>0</v>
      </c>
      <c r="U774" s="165">
        <f>SUM(N774:Q774)</f>
        <v>0</v>
      </c>
    </row>
    <row r="775" spans="1:21" x14ac:dyDescent="0.2">
      <c r="A775" s="11" t="str">
        <f t="shared" si="276"/>
        <v>Lothian</v>
      </c>
      <c r="B775" s="11" t="str">
        <f t="shared" si="277"/>
        <v>ENT - Paediatric6</v>
      </c>
      <c r="C775" s="502" t="str">
        <f t="shared" si="293"/>
        <v>ENT - Paediatric</v>
      </c>
      <c r="D775" s="84">
        <v>6</v>
      </c>
      <c r="E775" s="21" t="s">
        <v>16</v>
      </c>
      <c r="F775" s="62">
        <f t="shared" ref="F775:Q775" si="294">F773-F774</f>
        <v>549</v>
      </c>
      <c r="G775" s="63">
        <f t="shared" si="294"/>
        <v>549</v>
      </c>
      <c r="H775" s="63">
        <f t="shared" si="294"/>
        <v>549</v>
      </c>
      <c r="I775" s="64">
        <f t="shared" si="294"/>
        <v>549</v>
      </c>
      <c r="J775" s="352">
        <f t="shared" si="294"/>
        <v>0</v>
      </c>
      <c r="K775" s="63">
        <f t="shared" si="294"/>
        <v>0</v>
      </c>
      <c r="L775" s="63">
        <f t="shared" si="294"/>
        <v>0</v>
      </c>
      <c r="M775" s="372">
        <f t="shared" si="294"/>
        <v>0</v>
      </c>
      <c r="N775" s="62">
        <f t="shared" si="294"/>
        <v>0</v>
      </c>
      <c r="O775" s="63">
        <f t="shared" si="294"/>
        <v>0</v>
      </c>
      <c r="P775" s="63">
        <f t="shared" si="294"/>
        <v>0</v>
      </c>
      <c r="Q775" s="64">
        <f t="shared" si="294"/>
        <v>0</v>
      </c>
      <c r="R775" s="202"/>
      <c r="S775" s="386">
        <f>S773-S774</f>
        <v>2196</v>
      </c>
      <c r="T775" s="342">
        <f>T773-T774</f>
        <v>0</v>
      </c>
      <c r="U775" s="387">
        <f>U773-U774</f>
        <v>0</v>
      </c>
    </row>
    <row r="776" spans="1:21" x14ac:dyDescent="0.2">
      <c r="A776" s="11" t="str">
        <f t="shared" si="276"/>
        <v>Lothian</v>
      </c>
      <c r="B776" s="11" t="str">
        <f t="shared" si="277"/>
        <v xml:space="preserve">ENT - Paediatric </v>
      </c>
      <c r="C776" s="502" t="str">
        <f t="shared" si="293"/>
        <v>ENT - Paediatric</v>
      </c>
      <c r="D776" s="88" t="s">
        <v>79</v>
      </c>
      <c r="E776" s="34"/>
      <c r="F776" s="35"/>
      <c r="G776" s="36"/>
      <c r="H776" s="36"/>
      <c r="I776" s="37"/>
      <c r="J776" s="39"/>
      <c r="K776" s="39"/>
      <c r="L776" s="39"/>
      <c r="M776" s="39"/>
      <c r="N776" s="38"/>
      <c r="O776" s="39"/>
      <c r="P776" s="39"/>
      <c r="Q776" s="40"/>
      <c r="R776" s="200"/>
      <c r="S776" s="38"/>
      <c r="T776" s="39"/>
      <c r="U776" s="105"/>
    </row>
    <row r="777" spans="1:21" x14ac:dyDescent="0.2">
      <c r="A777" s="11" t="str">
        <f t="shared" si="276"/>
        <v>Lothian</v>
      </c>
      <c r="B777" s="11" t="str">
        <f t="shared" si="277"/>
        <v xml:space="preserve">ENT - Paediatric </v>
      </c>
      <c r="C777" s="502" t="str">
        <f t="shared" si="293"/>
        <v>ENT - Paediatric</v>
      </c>
      <c r="D777" s="84" t="s">
        <v>79</v>
      </c>
      <c r="E777" s="21" t="s">
        <v>29</v>
      </c>
      <c r="F777" s="23"/>
      <c r="G777" s="24"/>
      <c r="H777" s="24"/>
      <c r="I777" s="25"/>
      <c r="J777" s="24"/>
      <c r="K777" s="24"/>
      <c r="L777" s="24"/>
      <c r="M777" s="24"/>
      <c r="N777" s="23"/>
      <c r="O777" s="24"/>
      <c r="P777" s="24"/>
      <c r="Q777" s="25"/>
      <c r="R777" s="200"/>
      <c r="S777" s="23"/>
      <c r="T777" s="24"/>
      <c r="U777" s="104"/>
    </row>
    <row r="778" spans="1:21" x14ac:dyDescent="0.2">
      <c r="A778" s="11" t="str">
        <f t="shared" si="276"/>
        <v>Lothian</v>
      </c>
      <c r="B778" s="11" t="str">
        <f t="shared" si="277"/>
        <v>ENT - Paediatric7</v>
      </c>
      <c r="C778" s="502" t="str">
        <f t="shared" si="293"/>
        <v>ENT - Paediatric</v>
      </c>
      <c r="D778" s="86">
        <v>7</v>
      </c>
      <c r="E778" s="26" t="s">
        <v>46</v>
      </c>
      <c r="F778" s="27">
        <v>361.63462500000003</v>
      </c>
      <c r="G778" s="28">
        <v>331.67474999999996</v>
      </c>
      <c r="H778" s="28">
        <v>361.63462500000003</v>
      </c>
      <c r="I778" s="29">
        <v>361.63462500000003</v>
      </c>
      <c r="J778" s="356"/>
      <c r="K778" s="28"/>
      <c r="L778" s="28"/>
      <c r="M778" s="376"/>
      <c r="N778" s="27"/>
      <c r="O778" s="28"/>
      <c r="P778" s="28"/>
      <c r="Q778" s="29"/>
      <c r="R778" s="205"/>
      <c r="S778" s="153">
        <f>SUM(F778:I778)</f>
        <v>1416.5786250000001</v>
      </c>
      <c r="T778" s="154">
        <f>SUM(J778:M778)</f>
        <v>0</v>
      </c>
      <c r="U778" s="157">
        <f>SUM(N778:Q778)</f>
        <v>0</v>
      </c>
    </row>
    <row r="779" spans="1:21" x14ac:dyDescent="0.2">
      <c r="A779" s="11" t="str">
        <f t="shared" si="276"/>
        <v>Lothian</v>
      </c>
      <c r="B779" s="11" t="str">
        <f t="shared" si="277"/>
        <v>ENT - Paediatric8</v>
      </c>
      <c r="C779" s="502" t="str">
        <f t="shared" si="293"/>
        <v>ENT - Paediatric</v>
      </c>
      <c r="D779" s="86">
        <v>8</v>
      </c>
      <c r="E779" s="30" t="s">
        <v>53</v>
      </c>
      <c r="F779" s="31">
        <v>100</v>
      </c>
      <c r="G779" s="32">
        <v>100</v>
      </c>
      <c r="H779" s="32">
        <v>192.66666666666666</v>
      </c>
      <c r="I779" s="33">
        <v>243.33333333333331</v>
      </c>
      <c r="J779" s="357"/>
      <c r="K779" s="32"/>
      <c r="L779" s="32"/>
      <c r="M779" s="377"/>
      <c r="N779" s="31"/>
      <c r="O779" s="32"/>
      <c r="P779" s="32"/>
      <c r="Q779" s="33"/>
      <c r="R779" s="205"/>
      <c r="S779" s="159">
        <f>SUM(F779:I779)</f>
        <v>636</v>
      </c>
      <c r="T779" s="160">
        <f>SUM(J779:M779)</f>
        <v>0</v>
      </c>
      <c r="U779" s="162">
        <f>SUM(N779:Q779)</f>
        <v>0</v>
      </c>
    </row>
    <row r="780" spans="1:21" x14ac:dyDescent="0.2">
      <c r="A780" s="11" t="str">
        <f t="shared" si="276"/>
        <v>Lothian</v>
      </c>
      <c r="B780" s="11" t="str">
        <f t="shared" si="277"/>
        <v>ENT - Paediatric9</v>
      </c>
      <c r="C780" s="502" t="str">
        <f t="shared" si="293"/>
        <v>ENT - Paediatric</v>
      </c>
      <c r="D780" s="84">
        <v>9</v>
      </c>
      <c r="E780" s="21" t="s">
        <v>32</v>
      </c>
      <c r="F780" s="62">
        <f t="shared" ref="F780:Q780" si="295">SUM(F778:F779)</f>
        <v>461.63462500000003</v>
      </c>
      <c r="G780" s="63">
        <f t="shared" si="295"/>
        <v>431.67474999999996</v>
      </c>
      <c r="H780" s="63">
        <f t="shared" si="295"/>
        <v>554.30129166666666</v>
      </c>
      <c r="I780" s="64">
        <f t="shared" si="295"/>
        <v>604.9679583333334</v>
      </c>
      <c r="J780" s="352">
        <f t="shared" si="295"/>
        <v>0</v>
      </c>
      <c r="K780" s="63">
        <f t="shared" si="295"/>
        <v>0</v>
      </c>
      <c r="L780" s="63">
        <f t="shared" si="295"/>
        <v>0</v>
      </c>
      <c r="M780" s="372">
        <f t="shared" si="295"/>
        <v>0</v>
      </c>
      <c r="N780" s="62">
        <f t="shared" si="295"/>
        <v>0</v>
      </c>
      <c r="O780" s="63">
        <f t="shared" si="295"/>
        <v>0</v>
      </c>
      <c r="P780" s="63">
        <f t="shared" si="295"/>
        <v>0</v>
      </c>
      <c r="Q780" s="64">
        <f t="shared" si="295"/>
        <v>0</v>
      </c>
      <c r="R780" s="202"/>
      <c r="S780" s="62">
        <f>SUM(F780:I780)</f>
        <v>2052.5786250000001</v>
      </c>
      <c r="T780" s="63">
        <f>SUM(J780:M780)</f>
        <v>0</v>
      </c>
      <c r="U780" s="100">
        <f>SUM(N780:Q780)</f>
        <v>0</v>
      </c>
    </row>
    <row r="781" spans="1:21" x14ac:dyDescent="0.2">
      <c r="A781" s="11" t="str">
        <f t="shared" ref="A781:A844" si="296">$E$5</f>
        <v>Lothian</v>
      </c>
      <c r="B781" s="11" t="str">
        <f t="shared" ref="B781:B844" si="297">CONCATENATE(C781,D781)</f>
        <v xml:space="preserve">ENT - Paediatric </v>
      </c>
      <c r="C781" s="502" t="str">
        <f t="shared" si="293"/>
        <v>ENT - Paediatric</v>
      </c>
      <c r="D781" s="89" t="s">
        <v>79</v>
      </c>
      <c r="E781" s="43"/>
      <c r="F781" s="38"/>
      <c r="G781" s="39"/>
      <c r="H781" s="39"/>
      <c r="I781" s="40"/>
      <c r="J781" s="39"/>
      <c r="K781" s="39"/>
      <c r="L781" s="39"/>
      <c r="M781" s="39"/>
      <c r="N781" s="38"/>
      <c r="O781" s="39"/>
      <c r="P781" s="39"/>
      <c r="Q781" s="40"/>
      <c r="R781" s="205"/>
      <c r="S781" s="38"/>
      <c r="T781" s="39"/>
      <c r="U781" s="105"/>
    </row>
    <row r="782" spans="1:21" x14ac:dyDescent="0.2">
      <c r="A782" s="11" t="str">
        <f t="shared" si="296"/>
        <v>Lothian</v>
      </c>
      <c r="B782" s="11" t="str">
        <f t="shared" si="297"/>
        <v xml:space="preserve">ENT - Paediatric </v>
      </c>
      <c r="C782" s="502" t="str">
        <f t="shared" si="293"/>
        <v>ENT - Paediatric</v>
      </c>
      <c r="D782" s="84" t="s">
        <v>79</v>
      </c>
      <c r="E782" s="21" t="s">
        <v>24</v>
      </c>
      <c r="F782" s="23"/>
      <c r="G782" s="24"/>
      <c r="H782" s="24"/>
      <c r="I782" s="25"/>
      <c r="J782" s="24"/>
      <c r="K782" s="24"/>
      <c r="L782" s="24"/>
      <c r="M782" s="24"/>
      <c r="N782" s="23"/>
      <c r="O782" s="24"/>
      <c r="P782" s="24"/>
      <c r="Q782" s="25"/>
      <c r="R782" s="205"/>
      <c r="S782" s="23"/>
      <c r="T782" s="24"/>
      <c r="U782" s="104"/>
    </row>
    <row r="783" spans="1:21" x14ac:dyDescent="0.2">
      <c r="A783" s="11" t="str">
        <f t="shared" si="296"/>
        <v>Lothian</v>
      </c>
      <c r="B783" s="11" t="str">
        <f t="shared" si="297"/>
        <v>ENT - Paediatric10</v>
      </c>
      <c r="C783" s="502" t="str">
        <f t="shared" si="293"/>
        <v>ENT - Paediatric</v>
      </c>
      <c r="D783" s="151">
        <v>10</v>
      </c>
      <c r="E783" s="152" t="s">
        <v>109</v>
      </c>
      <c r="F783" s="153">
        <f t="shared" ref="F783:Q783" si="298">F775-F778</f>
        <v>187.36537499999997</v>
      </c>
      <c r="G783" s="154">
        <f t="shared" si="298"/>
        <v>217.32525000000004</v>
      </c>
      <c r="H783" s="154">
        <f t="shared" si="298"/>
        <v>187.36537499999997</v>
      </c>
      <c r="I783" s="155">
        <f t="shared" si="298"/>
        <v>187.36537499999997</v>
      </c>
      <c r="J783" s="343">
        <f t="shared" si="298"/>
        <v>0</v>
      </c>
      <c r="K783" s="154">
        <f t="shared" si="298"/>
        <v>0</v>
      </c>
      <c r="L783" s="154">
        <f t="shared" si="298"/>
        <v>0</v>
      </c>
      <c r="M783" s="371">
        <f t="shared" si="298"/>
        <v>0</v>
      </c>
      <c r="N783" s="153">
        <f t="shared" si="298"/>
        <v>0</v>
      </c>
      <c r="O783" s="154">
        <f t="shared" si="298"/>
        <v>0</v>
      </c>
      <c r="P783" s="154">
        <f t="shared" si="298"/>
        <v>0</v>
      </c>
      <c r="Q783" s="155">
        <f t="shared" si="298"/>
        <v>0</v>
      </c>
      <c r="R783" s="203"/>
      <c r="S783" s="344">
        <f>S775-S778</f>
        <v>779.4213749999999</v>
      </c>
      <c r="T783" s="343">
        <f>T775-T778</f>
        <v>0</v>
      </c>
      <c r="U783" s="157">
        <f>U775-U778</f>
        <v>0</v>
      </c>
    </row>
    <row r="784" spans="1:21" x14ac:dyDescent="0.2">
      <c r="A784" s="11" t="str">
        <f t="shared" si="296"/>
        <v>Lothian</v>
      </c>
      <c r="B784" s="11" t="str">
        <f t="shared" si="297"/>
        <v>ENT - Paediatric11</v>
      </c>
      <c r="C784" s="502" t="str">
        <f t="shared" si="293"/>
        <v>ENT - Paediatric</v>
      </c>
      <c r="D784" s="151">
        <v>11</v>
      </c>
      <c r="E784" s="152" t="s">
        <v>110</v>
      </c>
      <c r="F784" s="159">
        <f t="shared" ref="F784:U784" si="299">F775-F780</f>
        <v>87.365374999999972</v>
      </c>
      <c r="G784" s="160">
        <f t="shared" si="299"/>
        <v>117.32525000000004</v>
      </c>
      <c r="H784" s="160">
        <f t="shared" si="299"/>
        <v>-5.301291666666657</v>
      </c>
      <c r="I784" s="161">
        <f t="shared" si="299"/>
        <v>-55.967958333333399</v>
      </c>
      <c r="J784" s="353">
        <f t="shared" si="299"/>
        <v>0</v>
      </c>
      <c r="K784" s="160">
        <f t="shared" si="299"/>
        <v>0</v>
      </c>
      <c r="L784" s="160">
        <f t="shared" si="299"/>
        <v>0</v>
      </c>
      <c r="M784" s="373">
        <f t="shared" si="299"/>
        <v>0</v>
      </c>
      <c r="N784" s="159">
        <f t="shared" si="299"/>
        <v>0</v>
      </c>
      <c r="O784" s="160">
        <f t="shared" si="299"/>
        <v>0</v>
      </c>
      <c r="P784" s="160">
        <f t="shared" si="299"/>
        <v>0</v>
      </c>
      <c r="Q784" s="161">
        <f t="shared" si="299"/>
        <v>0</v>
      </c>
      <c r="R784" s="203">
        <f t="shared" si="299"/>
        <v>0</v>
      </c>
      <c r="S784" s="153">
        <f t="shared" si="299"/>
        <v>143.4213749999999</v>
      </c>
      <c r="T784" s="160">
        <f t="shared" si="299"/>
        <v>0</v>
      </c>
      <c r="U784" s="162">
        <f t="shared" si="299"/>
        <v>0</v>
      </c>
    </row>
    <row r="785" spans="1:21" x14ac:dyDescent="0.2">
      <c r="A785" s="11" t="str">
        <f t="shared" si="296"/>
        <v>Lothian</v>
      </c>
      <c r="B785" s="11" t="str">
        <f t="shared" si="297"/>
        <v>ENT - Paediatric12</v>
      </c>
      <c r="C785" s="502" t="str">
        <f t="shared" si="293"/>
        <v>ENT - Paediatric</v>
      </c>
      <c r="D785" s="151">
        <v>12</v>
      </c>
      <c r="E785" s="158" t="s">
        <v>27</v>
      </c>
      <c r="F785" s="170">
        <f>F770+F784</f>
        <v>713.36537499999997</v>
      </c>
      <c r="G785" s="164">
        <f t="shared" ref="G785:Q785" si="300">F785+G784</f>
        <v>830.69062499999995</v>
      </c>
      <c r="H785" s="164">
        <f t="shared" si="300"/>
        <v>825.3893333333333</v>
      </c>
      <c r="I785" s="166">
        <f t="shared" si="300"/>
        <v>769.4213749999999</v>
      </c>
      <c r="J785" s="354">
        <f t="shared" si="300"/>
        <v>769.4213749999999</v>
      </c>
      <c r="K785" s="164">
        <f t="shared" si="300"/>
        <v>769.4213749999999</v>
      </c>
      <c r="L785" s="164">
        <f t="shared" si="300"/>
        <v>769.4213749999999</v>
      </c>
      <c r="M785" s="374">
        <f t="shared" si="300"/>
        <v>769.4213749999999</v>
      </c>
      <c r="N785" s="163">
        <f t="shared" si="300"/>
        <v>769.4213749999999</v>
      </c>
      <c r="O785" s="164">
        <f t="shared" si="300"/>
        <v>769.4213749999999</v>
      </c>
      <c r="P785" s="164">
        <f t="shared" si="300"/>
        <v>769.4213749999999</v>
      </c>
      <c r="Q785" s="166">
        <f t="shared" si="300"/>
        <v>769.4213749999999</v>
      </c>
      <c r="R785" s="203"/>
      <c r="S785" s="163">
        <f>I785</f>
        <v>769.4213749999999</v>
      </c>
      <c r="T785" s="164">
        <f>M785</f>
        <v>769.4213749999999</v>
      </c>
      <c r="U785" s="165">
        <f>Q785</f>
        <v>769.4213749999999</v>
      </c>
    </row>
    <row r="786" spans="1:21" x14ac:dyDescent="0.2">
      <c r="A786" s="11" t="str">
        <f t="shared" si="296"/>
        <v>Lothian</v>
      </c>
      <c r="B786" s="11" t="str">
        <f t="shared" si="297"/>
        <v>ENT - Paediatric13</v>
      </c>
      <c r="C786" s="502" t="str">
        <f t="shared" si="293"/>
        <v>ENT - Paediatric</v>
      </c>
      <c r="D786" s="151">
        <v>13</v>
      </c>
      <c r="E786" s="152" t="s">
        <v>25</v>
      </c>
      <c r="F786" s="163">
        <f t="shared" ref="F786:Q786" si="301">F785/(F780/13)</f>
        <v>20.088939114998141</v>
      </c>
      <c r="G786" s="164">
        <f t="shared" si="301"/>
        <v>25.016469286192905</v>
      </c>
      <c r="H786" s="164">
        <f t="shared" si="301"/>
        <v>19.35781405284175</v>
      </c>
      <c r="I786" s="166">
        <f t="shared" si="301"/>
        <v>16.53389693985859</v>
      </c>
      <c r="J786" s="354" t="e">
        <f t="shared" si="301"/>
        <v>#DIV/0!</v>
      </c>
      <c r="K786" s="164" t="e">
        <f t="shared" si="301"/>
        <v>#DIV/0!</v>
      </c>
      <c r="L786" s="164" t="e">
        <f t="shared" si="301"/>
        <v>#DIV/0!</v>
      </c>
      <c r="M786" s="374" t="e">
        <f t="shared" si="301"/>
        <v>#DIV/0!</v>
      </c>
      <c r="N786" s="163" t="e">
        <f t="shared" si="301"/>
        <v>#DIV/0!</v>
      </c>
      <c r="O786" s="164" t="e">
        <f t="shared" si="301"/>
        <v>#DIV/0!</v>
      </c>
      <c r="P786" s="164" t="e">
        <f t="shared" si="301"/>
        <v>#DIV/0!</v>
      </c>
      <c r="Q786" s="166" t="e">
        <f t="shared" si="301"/>
        <v>#DIV/0!</v>
      </c>
      <c r="R786" s="203"/>
      <c r="S786" s="163">
        <f>I786</f>
        <v>16.53389693985859</v>
      </c>
      <c r="T786" s="164" t="e">
        <f>M786</f>
        <v>#DIV/0!</v>
      </c>
      <c r="U786" s="165" t="e">
        <f>Q786</f>
        <v>#DIV/0!</v>
      </c>
    </row>
    <row r="787" spans="1:21" x14ac:dyDescent="0.2">
      <c r="A787" s="11" t="str">
        <f t="shared" si="296"/>
        <v>Lothian</v>
      </c>
      <c r="B787" s="11" t="str">
        <f t="shared" si="297"/>
        <v>ENT - Paediatric14</v>
      </c>
      <c r="C787" s="502" t="str">
        <f t="shared" si="293"/>
        <v>ENT - Paediatric</v>
      </c>
      <c r="D787" s="86">
        <v>14</v>
      </c>
      <c r="E787" s="45" t="s">
        <v>30</v>
      </c>
      <c r="F787" s="48">
        <v>219.36537499999997</v>
      </c>
      <c r="G787" s="46">
        <v>336.69062500000013</v>
      </c>
      <c r="H787" s="46">
        <v>331.38933333333341</v>
      </c>
      <c r="I787" s="47">
        <v>275.42137500000013</v>
      </c>
      <c r="J787" s="358"/>
      <c r="K787" s="46"/>
      <c r="L787" s="46"/>
      <c r="M787" s="378"/>
      <c r="N787" s="48"/>
      <c r="O787" s="46"/>
      <c r="P787" s="46"/>
      <c r="Q787" s="47"/>
      <c r="R787" s="205"/>
      <c r="S787" s="163">
        <f>I787</f>
        <v>275.42137500000013</v>
      </c>
      <c r="T787" s="164">
        <f>M787</f>
        <v>0</v>
      </c>
      <c r="U787" s="165">
        <f>Q787</f>
        <v>0</v>
      </c>
    </row>
    <row r="788" spans="1:21" x14ac:dyDescent="0.2">
      <c r="A788" s="11" t="str">
        <f t="shared" si="296"/>
        <v>Lothian</v>
      </c>
      <c r="B788" s="11" t="str">
        <f t="shared" si="297"/>
        <v>ENT - Paediatric15</v>
      </c>
      <c r="C788" s="502" t="str">
        <f t="shared" si="293"/>
        <v>ENT - Paediatric</v>
      </c>
      <c r="D788" s="151">
        <v>15</v>
      </c>
      <c r="E788" s="152" t="s">
        <v>187</v>
      </c>
      <c r="F788" s="364" t="e">
        <v>#N/A</v>
      </c>
      <c r="G788" s="337" t="e">
        <v>#N/A</v>
      </c>
      <c r="H788" s="338" t="e">
        <v>#N/A</v>
      </c>
      <c r="I788" s="365" t="e">
        <v>#N/A</v>
      </c>
      <c r="J788" s="339" t="e">
        <v>#N/A</v>
      </c>
      <c r="K788" s="340" t="e">
        <v>#N/A</v>
      </c>
      <c r="L788" s="337" t="e">
        <v>#N/A</v>
      </c>
      <c r="M788" s="339" t="e">
        <v>#N/A</v>
      </c>
      <c r="N788" s="396" t="s">
        <v>15</v>
      </c>
      <c r="O788" s="397" t="s">
        <v>15</v>
      </c>
      <c r="P788" s="398" t="s">
        <v>15</v>
      </c>
      <c r="Q788" s="399" t="s">
        <v>15</v>
      </c>
      <c r="R788" s="205"/>
      <c r="S788" s="163" t="e">
        <f>I788</f>
        <v>#N/A</v>
      </c>
      <c r="T788" s="164" t="e">
        <f>M788</f>
        <v>#N/A</v>
      </c>
      <c r="U788" s="165" t="str">
        <f>Q788</f>
        <v>-</v>
      </c>
    </row>
    <row r="789" spans="1:21" x14ac:dyDescent="0.2">
      <c r="A789" s="11" t="str">
        <f t="shared" si="296"/>
        <v>Lothian</v>
      </c>
      <c r="B789" s="11" t="str">
        <f t="shared" si="297"/>
        <v>ENT - Paediatric16</v>
      </c>
      <c r="C789" s="502" t="str">
        <f t="shared" si="293"/>
        <v>ENT - Paediatric</v>
      </c>
      <c r="D789" s="85">
        <v>16</v>
      </c>
      <c r="E789" s="14" t="s">
        <v>31</v>
      </c>
      <c r="F789" s="367">
        <v>95.365374999999972</v>
      </c>
      <c r="G789" s="341">
        <v>212.69062500000013</v>
      </c>
      <c r="H789" s="341">
        <v>207.38933333333341</v>
      </c>
      <c r="I789" s="368">
        <v>151.4213749999999</v>
      </c>
      <c r="J789" s="359"/>
      <c r="K789" s="341"/>
      <c r="L789" s="341"/>
      <c r="M789" s="379"/>
      <c r="N789" s="367"/>
      <c r="O789" s="341"/>
      <c r="P789" s="341"/>
      <c r="Q789" s="368"/>
      <c r="R789" s="205"/>
      <c r="S789" s="159"/>
      <c r="T789" s="160"/>
      <c r="U789" s="162"/>
    </row>
    <row r="790" spans="1:21" x14ac:dyDescent="0.2">
      <c r="A790" s="11" t="str">
        <f t="shared" si="296"/>
        <v>Lothian</v>
      </c>
      <c r="B790" s="11" t="str">
        <f t="shared" si="297"/>
        <v xml:space="preserve">ENT - Paediatric </v>
      </c>
      <c r="C790" s="502" t="str">
        <f t="shared" si="293"/>
        <v>ENT - Paediatric</v>
      </c>
      <c r="D790" s="84" t="s">
        <v>79</v>
      </c>
      <c r="E790" s="21" t="s">
        <v>54</v>
      </c>
      <c r="F790" s="23"/>
      <c r="G790" s="24"/>
      <c r="H790" s="24"/>
      <c r="I790" s="25"/>
      <c r="J790" s="24"/>
      <c r="K790" s="24"/>
      <c r="L790" s="24"/>
      <c r="M790" s="24"/>
      <c r="N790" s="23"/>
      <c r="O790" s="24"/>
      <c r="P790" s="24"/>
      <c r="Q790" s="25"/>
      <c r="R790" s="200"/>
      <c r="S790" s="23"/>
      <c r="T790" s="24"/>
      <c r="U790" s="104"/>
    </row>
    <row r="791" spans="1:21" x14ac:dyDescent="0.2">
      <c r="A791" s="11" t="str">
        <f t="shared" si="296"/>
        <v>Lothian</v>
      </c>
      <c r="B791" s="11" t="str">
        <f t="shared" si="297"/>
        <v>ENT - Paediatric17</v>
      </c>
      <c r="C791" s="502" t="str">
        <f t="shared" si="293"/>
        <v>ENT - Paediatric</v>
      </c>
      <c r="D791" s="336">
        <v>17</v>
      </c>
      <c r="E791" s="44" t="s">
        <v>26</v>
      </c>
      <c r="F791" s="49">
        <v>0</v>
      </c>
      <c r="G791" s="50">
        <v>0</v>
      </c>
      <c r="H791" s="50">
        <v>0</v>
      </c>
      <c r="I791" s="51">
        <v>0</v>
      </c>
      <c r="J791" s="360">
        <v>0</v>
      </c>
      <c r="K791" s="50">
        <v>0</v>
      </c>
      <c r="L791" s="50">
        <v>0</v>
      </c>
      <c r="M791" s="380">
        <v>0</v>
      </c>
      <c r="N791" s="49">
        <v>0</v>
      </c>
      <c r="O791" s="50">
        <v>0</v>
      </c>
      <c r="P791" s="50">
        <v>0</v>
      </c>
      <c r="Q791" s="51">
        <v>0</v>
      </c>
      <c r="R791" s="200"/>
      <c r="S791" s="27"/>
      <c r="T791" s="28"/>
      <c r="U791" s="113"/>
    </row>
    <row r="792" spans="1:21" ht="13.5" thickBot="1" x14ac:dyDescent="0.25">
      <c r="A792" s="11" t="str">
        <f t="shared" si="296"/>
        <v>Lothian</v>
      </c>
      <c r="B792" s="11" t="str">
        <f t="shared" si="297"/>
        <v>ENT - Paediatric18</v>
      </c>
      <c r="C792" s="501" t="str">
        <f t="shared" si="293"/>
        <v>ENT - Paediatric</v>
      </c>
      <c r="D792" s="172">
        <v>18</v>
      </c>
      <c r="E792" s="173" t="s">
        <v>34</v>
      </c>
      <c r="F792" s="174">
        <f t="shared" ref="F792:Q792" si="302">F791*F780</f>
        <v>0</v>
      </c>
      <c r="G792" s="175">
        <f t="shared" si="302"/>
        <v>0</v>
      </c>
      <c r="H792" s="175">
        <f t="shared" si="302"/>
        <v>0</v>
      </c>
      <c r="I792" s="176">
        <f t="shared" si="302"/>
        <v>0</v>
      </c>
      <c r="J792" s="361">
        <f t="shared" si="302"/>
        <v>0</v>
      </c>
      <c r="K792" s="175">
        <f t="shared" si="302"/>
        <v>0</v>
      </c>
      <c r="L792" s="175">
        <f t="shared" si="302"/>
        <v>0</v>
      </c>
      <c r="M792" s="381">
        <f t="shared" si="302"/>
        <v>0</v>
      </c>
      <c r="N792" s="174">
        <f t="shared" si="302"/>
        <v>0</v>
      </c>
      <c r="O792" s="175">
        <f t="shared" si="302"/>
        <v>0</v>
      </c>
      <c r="P792" s="175">
        <f t="shared" si="302"/>
        <v>0</v>
      </c>
      <c r="Q792" s="176">
        <f t="shared" si="302"/>
        <v>0</v>
      </c>
      <c r="R792" s="206"/>
      <c r="S792" s="174">
        <f>SUM(F792:I792)</f>
        <v>0</v>
      </c>
      <c r="T792" s="175">
        <f>SUM(J792:M792)</f>
        <v>0</v>
      </c>
      <c r="U792" s="178">
        <f>SUM(N792:Q792)</f>
        <v>0</v>
      </c>
    </row>
    <row r="793" spans="1:21" ht="18.75" thickBot="1" x14ac:dyDescent="0.3">
      <c r="A793" s="11" t="str">
        <f t="shared" si="296"/>
        <v>Lothian</v>
      </c>
      <c r="B793" s="11" t="str">
        <f t="shared" si="297"/>
        <v>GI - DiagnosticsGI - Diagnostics</v>
      </c>
      <c r="C793" s="500" t="str">
        <f>D793</f>
        <v>GI - Diagnostics</v>
      </c>
      <c r="D793" s="499" t="s">
        <v>301</v>
      </c>
      <c r="E793" s="80"/>
      <c r="F793" s="366"/>
      <c r="G793" s="81"/>
      <c r="H793" s="81"/>
      <c r="I793" s="363"/>
      <c r="J793" s="81"/>
      <c r="K793" s="81"/>
      <c r="L793" s="81"/>
      <c r="M793" s="81"/>
      <c r="N793" s="382"/>
      <c r="O793" s="69"/>
      <c r="P793" s="69"/>
      <c r="Q793" s="383"/>
      <c r="R793" s="69"/>
      <c r="S793" s="382"/>
      <c r="T793" s="69"/>
      <c r="U793" s="82"/>
    </row>
    <row r="794" spans="1:21" x14ac:dyDescent="0.2">
      <c r="A794" s="11" t="str">
        <f t="shared" si="296"/>
        <v>Lothian</v>
      </c>
      <c r="B794" s="11" t="str">
        <f t="shared" si="297"/>
        <v>GI - Diagnostics1</v>
      </c>
      <c r="C794" s="498" t="str">
        <f t="shared" ref="C794:C818" si="303">C793</f>
        <v>GI - Diagnostics</v>
      </c>
      <c r="D794" s="84">
        <v>1</v>
      </c>
      <c r="E794" s="21" t="s">
        <v>52</v>
      </c>
      <c r="F794" s="197">
        <v>2319</v>
      </c>
      <c r="G794" s="20"/>
      <c r="H794" s="20"/>
      <c r="I794" s="117"/>
      <c r="J794" s="13"/>
      <c r="K794" s="13"/>
      <c r="L794" s="13"/>
      <c r="M794" s="13"/>
      <c r="N794" s="125"/>
      <c r="O794" s="13"/>
      <c r="P794" s="13"/>
      <c r="Q794" s="126"/>
      <c r="R794" s="200"/>
      <c r="S794" s="116"/>
      <c r="T794" s="20"/>
      <c r="U794" s="118"/>
    </row>
    <row r="795" spans="1:21" x14ac:dyDescent="0.2">
      <c r="A795" s="11" t="str">
        <f t="shared" si="296"/>
        <v>Lothian</v>
      </c>
      <c r="B795" s="11" t="str">
        <f t="shared" si="297"/>
        <v>GI - Diagnostics2</v>
      </c>
      <c r="C795" s="498" t="str">
        <f t="shared" si="303"/>
        <v>GI - Diagnostics</v>
      </c>
      <c r="D795" s="84">
        <v>2</v>
      </c>
      <c r="E795" s="21" t="s">
        <v>93</v>
      </c>
      <c r="F795" s="197">
        <v>1099</v>
      </c>
      <c r="G795" s="20"/>
      <c r="H795" s="20"/>
      <c r="I795" s="117"/>
      <c r="J795" s="20"/>
      <c r="K795" s="20"/>
      <c r="L795" s="20"/>
      <c r="M795" s="20"/>
      <c r="N795" s="116"/>
      <c r="O795" s="20"/>
      <c r="P795" s="20"/>
      <c r="Q795" s="117"/>
      <c r="R795" s="200"/>
      <c r="S795" s="116"/>
      <c r="T795" s="20"/>
      <c r="U795" s="118"/>
    </row>
    <row r="796" spans="1:21" x14ac:dyDescent="0.2">
      <c r="A796" s="11" t="str">
        <f t="shared" si="296"/>
        <v>Lothian</v>
      </c>
      <c r="B796" s="11" t="str">
        <f t="shared" si="297"/>
        <v>GI - Diagnostics3</v>
      </c>
      <c r="C796" s="498" t="str">
        <f t="shared" si="303"/>
        <v>GI - Diagnostics</v>
      </c>
      <c r="D796" s="84">
        <v>3</v>
      </c>
      <c r="E796" s="21" t="s">
        <v>94</v>
      </c>
      <c r="F796" s="197">
        <v>5299</v>
      </c>
      <c r="G796" s="20"/>
      <c r="H796" s="20"/>
      <c r="I796" s="117"/>
      <c r="J796" s="20"/>
      <c r="K796" s="20"/>
      <c r="L796" s="20"/>
      <c r="M796" s="20"/>
      <c r="N796" s="116"/>
      <c r="O796" s="20"/>
      <c r="P796" s="20"/>
      <c r="Q796" s="117"/>
      <c r="R796" s="200"/>
      <c r="S796" s="116"/>
      <c r="T796" s="20"/>
      <c r="U796" s="118"/>
    </row>
    <row r="797" spans="1:21" x14ac:dyDescent="0.2">
      <c r="A797" s="11" t="str">
        <f t="shared" si="296"/>
        <v>Lothian</v>
      </c>
      <c r="B797" s="11" t="str">
        <f t="shared" si="297"/>
        <v xml:space="preserve">GI - Diagnostics </v>
      </c>
      <c r="C797" s="498" t="str">
        <f t="shared" si="303"/>
        <v>GI - Diagnostics</v>
      </c>
      <c r="D797" s="88" t="s">
        <v>79</v>
      </c>
      <c r="E797" s="34"/>
      <c r="F797" s="116"/>
      <c r="G797" s="20"/>
      <c r="H797" s="20"/>
      <c r="I797" s="117"/>
      <c r="J797" s="52"/>
      <c r="K797" s="52"/>
      <c r="L797" s="52"/>
      <c r="M797" s="52"/>
      <c r="N797" s="127"/>
      <c r="O797" s="52"/>
      <c r="P797" s="52"/>
      <c r="Q797" s="128"/>
      <c r="R797" s="200"/>
      <c r="S797" s="116"/>
      <c r="T797" s="20"/>
      <c r="U797" s="118"/>
    </row>
    <row r="798" spans="1:21" x14ac:dyDescent="0.2">
      <c r="A798" s="11" t="str">
        <f t="shared" si="296"/>
        <v>Lothian</v>
      </c>
      <c r="B798" s="11" t="str">
        <f t="shared" si="297"/>
        <v xml:space="preserve">GI - Diagnostics </v>
      </c>
      <c r="C798" s="498" t="str">
        <f t="shared" si="303"/>
        <v>GI - Diagnostics</v>
      </c>
      <c r="D798" s="84" t="s">
        <v>79</v>
      </c>
      <c r="E798" s="21" t="s">
        <v>33</v>
      </c>
      <c r="F798" s="23"/>
      <c r="G798" s="24"/>
      <c r="H798" s="24"/>
      <c r="I798" s="25"/>
      <c r="J798" s="24"/>
      <c r="K798" s="24"/>
      <c r="L798" s="24"/>
      <c r="M798" s="24"/>
      <c r="N798" s="23"/>
      <c r="O798" s="24"/>
      <c r="P798" s="24"/>
      <c r="Q798" s="25"/>
      <c r="R798" s="200"/>
      <c r="S798" s="23"/>
      <c r="T798" s="24"/>
      <c r="U798" s="104"/>
    </row>
    <row r="799" spans="1:21" x14ac:dyDescent="0.2">
      <c r="A799" s="11" t="str">
        <f t="shared" si="296"/>
        <v>Lothian</v>
      </c>
      <c r="B799" s="11" t="str">
        <f t="shared" si="297"/>
        <v>GI - Diagnostics4</v>
      </c>
      <c r="C799" s="498" t="str">
        <f t="shared" si="303"/>
        <v>GI - Diagnostics</v>
      </c>
      <c r="D799" s="86">
        <v>4</v>
      </c>
      <c r="E799" s="26" t="s">
        <v>14</v>
      </c>
      <c r="F799" s="27">
        <v>5136</v>
      </c>
      <c r="G799" s="28">
        <v>5136</v>
      </c>
      <c r="H799" s="28">
        <v>5136</v>
      </c>
      <c r="I799" s="29">
        <v>5136</v>
      </c>
      <c r="J799" s="356"/>
      <c r="K799" s="28"/>
      <c r="L799" s="28"/>
      <c r="M799" s="376"/>
      <c r="N799" s="27"/>
      <c r="O799" s="28"/>
      <c r="P799" s="28"/>
      <c r="Q799" s="29"/>
      <c r="R799" s="200"/>
      <c r="S799" s="179">
        <f>SUM(F799:I799)</f>
        <v>20544</v>
      </c>
      <c r="T799" s="180">
        <f>SUM(J799:M799)</f>
        <v>0</v>
      </c>
      <c r="U799" s="181">
        <f>SUM(N799:Q799)</f>
        <v>0</v>
      </c>
    </row>
    <row r="800" spans="1:21" x14ac:dyDescent="0.2">
      <c r="A800" s="11" t="str">
        <f t="shared" si="296"/>
        <v>Lothian</v>
      </c>
      <c r="B800" s="11" t="str">
        <f t="shared" si="297"/>
        <v>GI - Diagnostics5</v>
      </c>
      <c r="C800" s="498" t="str">
        <f t="shared" si="303"/>
        <v>GI - Diagnostics</v>
      </c>
      <c r="D800" s="87">
        <v>5</v>
      </c>
      <c r="E800" s="30" t="s">
        <v>13</v>
      </c>
      <c r="F800" s="31">
        <v>1140</v>
      </c>
      <c r="G800" s="32">
        <v>600</v>
      </c>
      <c r="H800" s="32">
        <v>1350</v>
      </c>
      <c r="I800" s="33">
        <v>1350</v>
      </c>
      <c r="J800" s="357"/>
      <c r="K800" s="32"/>
      <c r="L800" s="32"/>
      <c r="M800" s="377"/>
      <c r="N800" s="31"/>
      <c r="O800" s="32"/>
      <c r="P800" s="32"/>
      <c r="Q800" s="33"/>
      <c r="R800" s="200"/>
      <c r="S800" s="163">
        <f>SUM(F800:I800)</f>
        <v>4440</v>
      </c>
      <c r="T800" s="164">
        <f>SUM(J800:M800)</f>
        <v>0</v>
      </c>
      <c r="U800" s="165">
        <f>SUM(N800:Q800)</f>
        <v>0</v>
      </c>
    </row>
    <row r="801" spans="1:21" x14ac:dyDescent="0.2">
      <c r="A801" s="11" t="str">
        <f t="shared" si="296"/>
        <v>Lothian</v>
      </c>
      <c r="B801" s="11" t="str">
        <f t="shared" si="297"/>
        <v>GI - Diagnostics6</v>
      </c>
      <c r="C801" s="498" t="str">
        <f t="shared" si="303"/>
        <v>GI - Diagnostics</v>
      </c>
      <c r="D801" s="84">
        <v>6</v>
      </c>
      <c r="E801" s="21" t="s">
        <v>16</v>
      </c>
      <c r="F801" s="62">
        <f t="shared" ref="F801:Q801" si="304">F799-F800</f>
        <v>3996</v>
      </c>
      <c r="G801" s="63">
        <f t="shared" si="304"/>
        <v>4536</v>
      </c>
      <c r="H801" s="63">
        <f t="shared" si="304"/>
        <v>3786</v>
      </c>
      <c r="I801" s="64">
        <f t="shared" si="304"/>
        <v>3786</v>
      </c>
      <c r="J801" s="352">
        <f t="shared" si="304"/>
        <v>0</v>
      </c>
      <c r="K801" s="63">
        <f t="shared" si="304"/>
        <v>0</v>
      </c>
      <c r="L801" s="63">
        <f t="shared" si="304"/>
        <v>0</v>
      </c>
      <c r="M801" s="372">
        <f t="shared" si="304"/>
        <v>0</v>
      </c>
      <c r="N801" s="62">
        <f t="shared" si="304"/>
        <v>0</v>
      </c>
      <c r="O801" s="63">
        <f t="shared" si="304"/>
        <v>0</v>
      </c>
      <c r="P801" s="63">
        <f t="shared" si="304"/>
        <v>0</v>
      </c>
      <c r="Q801" s="64">
        <f t="shared" si="304"/>
        <v>0</v>
      </c>
      <c r="R801" s="202"/>
      <c r="S801" s="386">
        <f>S799-S800</f>
        <v>16104</v>
      </c>
      <c r="T801" s="342">
        <f>T799-T800</f>
        <v>0</v>
      </c>
      <c r="U801" s="387">
        <f>U799-U800</f>
        <v>0</v>
      </c>
    </row>
    <row r="802" spans="1:21" x14ac:dyDescent="0.2">
      <c r="A802" s="11" t="str">
        <f t="shared" si="296"/>
        <v>Lothian</v>
      </c>
      <c r="B802" s="11" t="str">
        <f t="shared" si="297"/>
        <v xml:space="preserve">GI - Diagnostics </v>
      </c>
      <c r="C802" s="498" t="str">
        <f t="shared" si="303"/>
        <v>GI - Diagnostics</v>
      </c>
      <c r="D802" s="88" t="s">
        <v>79</v>
      </c>
      <c r="E802" s="34"/>
      <c r="F802" s="35"/>
      <c r="G802" s="36"/>
      <c r="H802" s="36"/>
      <c r="I802" s="37"/>
      <c r="J802" s="39"/>
      <c r="K802" s="39"/>
      <c r="L802" s="39"/>
      <c r="M802" s="39"/>
      <c r="N802" s="38"/>
      <c r="O802" s="39"/>
      <c r="P802" s="39"/>
      <c r="Q802" s="40"/>
      <c r="R802" s="200"/>
      <c r="S802" s="38"/>
      <c r="T802" s="39"/>
      <c r="U802" s="105"/>
    </row>
    <row r="803" spans="1:21" x14ac:dyDescent="0.2">
      <c r="A803" s="11" t="str">
        <f t="shared" si="296"/>
        <v>Lothian</v>
      </c>
      <c r="B803" s="11" t="str">
        <f t="shared" si="297"/>
        <v xml:space="preserve">GI - Diagnostics </v>
      </c>
      <c r="C803" s="498" t="str">
        <f t="shared" si="303"/>
        <v>GI - Diagnostics</v>
      </c>
      <c r="D803" s="84" t="s">
        <v>79</v>
      </c>
      <c r="E803" s="21" t="s">
        <v>29</v>
      </c>
      <c r="F803" s="23"/>
      <c r="G803" s="24"/>
      <c r="H803" s="24"/>
      <c r="I803" s="25"/>
      <c r="J803" s="24"/>
      <c r="K803" s="24"/>
      <c r="L803" s="24"/>
      <c r="M803" s="24"/>
      <c r="N803" s="23"/>
      <c r="O803" s="24"/>
      <c r="P803" s="24"/>
      <c r="Q803" s="25"/>
      <c r="R803" s="200"/>
      <c r="S803" s="23"/>
      <c r="T803" s="24"/>
      <c r="U803" s="104"/>
    </row>
    <row r="804" spans="1:21" x14ac:dyDescent="0.2">
      <c r="A804" s="11" t="str">
        <f t="shared" si="296"/>
        <v>Lothian</v>
      </c>
      <c r="B804" s="11" t="str">
        <f t="shared" si="297"/>
        <v>GI - Diagnostics7</v>
      </c>
      <c r="C804" s="498" t="str">
        <f t="shared" si="303"/>
        <v>GI - Diagnostics</v>
      </c>
      <c r="D804" s="86">
        <v>7</v>
      </c>
      <c r="E804" s="26" t="s">
        <v>46</v>
      </c>
      <c r="F804" s="27">
        <v>3332.34</v>
      </c>
      <c r="G804" s="28">
        <v>3332.34</v>
      </c>
      <c r="H804" s="28">
        <v>3332.34</v>
      </c>
      <c r="I804" s="29">
        <v>3332.34</v>
      </c>
      <c r="J804" s="356"/>
      <c r="K804" s="28"/>
      <c r="L804" s="28"/>
      <c r="M804" s="376"/>
      <c r="N804" s="27"/>
      <c r="O804" s="28"/>
      <c r="P804" s="28"/>
      <c r="Q804" s="29"/>
      <c r="R804" s="205"/>
      <c r="S804" s="153">
        <f>SUM(F804:I804)</f>
        <v>13329.36</v>
      </c>
      <c r="T804" s="154">
        <f>SUM(J804:M804)</f>
        <v>0</v>
      </c>
      <c r="U804" s="157">
        <f>SUM(N804:Q804)</f>
        <v>0</v>
      </c>
    </row>
    <row r="805" spans="1:21" x14ac:dyDescent="0.2">
      <c r="A805" s="11" t="str">
        <f t="shared" si="296"/>
        <v>Lothian</v>
      </c>
      <c r="B805" s="11" t="str">
        <f t="shared" si="297"/>
        <v>GI - Diagnostics8</v>
      </c>
      <c r="C805" s="498" t="str">
        <f t="shared" si="303"/>
        <v>GI - Diagnostics</v>
      </c>
      <c r="D805" s="86">
        <v>8</v>
      </c>
      <c r="E805" s="30" t="s">
        <v>53</v>
      </c>
      <c r="F805" s="31">
        <v>1320</v>
      </c>
      <c r="G805" s="32">
        <v>1610</v>
      </c>
      <c r="H805" s="32">
        <v>1545</v>
      </c>
      <c r="I805" s="33">
        <v>1545</v>
      </c>
      <c r="J805" s="357"/>
      <c r="K805" s="32"/>
      <c r="L805" s="32"/>
      <c r="M805" s="377"/>
      <c r="N805" s="31"/>
      <c r="O805" s="32"/>
      <c r="P805" s="32"/>
      <c r="Q805" s="33"/>
      <c r="R805" s="205"/>
      <c r="S805" s="159">
        <f>SUM(F805:I805)</f>
        <v>6020</v>
      </c>
      <c r="T805" s="160">
        <f>SUM(J805:M805)</f>
        <v>0</v>
      </c>
      <c r="U805" s="162">
        <f>SUM(N805:Q805)</f>
        <v>0</v>
      </c>
    </row>
    <row r="806" spans="1:21" x14ac:dyDescent="0.2">
      <c r="A806" s="11" t="str">
        <f t="shared" si="296"/>
        <v>Lothian</v>
      </c>
      <c r="B806" s="11" t="str">
        <f t="shared" si="297"/>
        <v>GI - Diagnostics9</v>
      </c>
      <c r="C806" s="498" t="str">
        <f t="shared" si="303"/>
        <v>GI - Diagnostics</v>
      </c>
      <c r="D806" s="84">
        <v>9</v>
      </c>
      <c r="E806" s="21" t="s">
        <v>32</v>
      </c>
      <c r="F806" s="62">
        <f t="shared" ref="F806:Q806" si="305">SUM(F804:F805)</f>
        <v>4652.34</v>
      </c>
      <c r="G806" s="63">
        <f t="shared" si="305"/>
        <v>4942.34</v>
      </c>
      <c r="H806" s="63">
        <f t="shared" si="305"/>
        <v>4877.34</v>
      </c>
      <c r="I806" s="64">
        <f t="shared" si="305"/>
        <v>4877.34</v>
      </c>
      <c r="J806" s="352">
        <f t="shared" si="305"/>
        <v>0</v>
      </c>
      <c r="K806" s="63">
        <f t="shared" si="305"/>
        <v>0</v>
      </c>
      <c r="L806" s="63">
        <f t="shared" si="305"/>
        <v>0</v>
      </c>
      <c r="M806" s="372">
        <f t="shared" si="305"/>
        <v>0</v>
      </c>
      <c r="N806" s="62">
        <f t="shared" si="305"/>
        <v>0</v>
      </c>
      <c r="O806" s="63">
        <f t="shared" si="305"/>
        <v>0</v>
      </c>
      <c r="P806" s="63">
        <f t="shared" si="305"/>
        <v>0</v>
      </c>
      <c r="Q806" s="64">
        <f t="shared" si="305"/>
        <v>0</v>
      </c>
      <c r="R806" s="202"/>
      <c r="S806" s="62">
        <f>SUM(F806:I806)</f>
        <v>19349.36</v>
      </c>
      <c r="T806" s="63">
        <f>SUM(J806:M806)</f>
        <v>0</v>
      </c>
      <c r="U806" s="100">
        <f>SUM(N806:Q806)</f>
        <v>0</v>
      </c>
    </row>
    <row r="807" spans="1:21" x14ac:dyDescent="0.2">
      <c r="A807" s="11" t="str">
        <f t="shared" si="296"/>
        <v>Lothian</v>
      </c>
      <c r="B807" s="11" t="str">
        <f t="shared" si="297"/>
        <v xml:space="preserve">GI - Diagnostics </v>
      </c>
      <c r="C807" s="498" t="str">
        <f t="shared" si="303"/>
        <v>GI - Diagnostics</v>
      </c>
      <c r="D807" s="89" t="s">
        <v>79</v>
      </c>
      <c r="E807" s="43"/>
      <c r="F807" s="38"/>
      <c r="G807" s="39"/>
      <c r="H807" s="39"/>
      <c r="I807" s="40"/>
      <c r="J807" s="39"/>
      <c r="K807" s="39"/>
      <c r="L807" s="39"/>
      <c r="M807" s="39"/>
      <c r="N807" s="38"/>
      <c r="O807" s="39"/>
      <c r="P807" s="39"/>
      <c r="Q807" s="40"/>
      <c r="R807" s="205"/>
      <c r="S807" s="38"/>
      <c r="T807" s="39"/>
      <c r="U807" s="105"/>
    </row>
    <row r="808" spans="1:21" x14ac:dyDescent="0.2">
      <c r="A808" s="11" t="str">
        <f t="shared" si="296"/>
        <v>Lothian</v>
      </c>
      <c r="B808" s="11" t="str">
        <f t="shared" si="297"/>
        <v xml:space="preserve">GI - Diagnostics </v>
      </c>
      <c r="C808" s="498" t="str">
        <f t="shared" si="303"/>
        <v>GI - Diagnostics</v>
      </c>
      <c r="D808" s="84" t="s">
        <v>79</v>
      </c>
      <c r="E808" s="21" t="s">
        <v>24</v>
      </c>
      <c r="F808" s="23"/>
      <c r="G808" s="24"/>
      <c r="H808" s="24"/>
      <c r="I808" s="25"/>
      <c r="J808" s="24"/>
      <c r="K808" s="24"/>
      <c r="L808" s="24"/>
      <c r="M808" s="24"/>
      <c r="N808" s="23"/>
      <c r="O808" s="24"/>
      <c r="P808" s="24"/>
      <c r="Q808" s="25"/>
      <c r="R808" s="205"/>
      <c r="S808" s="23"/>
      <c r="T808" s="24"/>
      <c r="U808" s="104"/>
    </row>
    <row r="809" spans="1:21" x14ac:dyDescent="0.2">
      <c r="A809" s="11" t="str">
        <f t="shared" si="296"/>
        <v>Lothian</v>
      </c>
      <c r="B809" s="11" t="str">
        <f t="shared" si="297"/>
        <v>GI - Diagnostics10</v>
      </c>
      <c r="C809" s="498" t="str">
        <f t="shared" si="303"/>
        <v>GI - Diagnostics</v>
      </c>
      <c r="D809" s="151">
        <v>10</v>
      </c>
      <c r="E809" s="152" t="s">
        <v>109</v>
      </c>
      <c r="F809" s="153">
        <f t="shared" ref="F809:Q809" si="306">F801-F804</f>
        <v>663.65999999999985</v>
      </c>
      <c r="G809" s="154">
        <f t="shared" si="306"/>
        <v>1203.6599999999999</v>
      </c>
      <c r="H809" s="154">
        <f t="shared" si="306"/>
        <v>453.65999999999985</v>
      </c>
      <c r="I809" s="155">
        <f t="shared" si="306"/>
        <v>453.65999999999985</v>
      </c>
      <c r="J809" s="343">
        <f t="shared" si="306"/>
        <v>0</v>
      </c>
      <c r="K809" s="154">
        <f t="shared" si="306"/>
        <v>0</v>
      </c>
      <c r="L809" s="154">
        <f t="shared" si="306"/>
        <v>0</v>
      </c>
      <c r="M809" s="371">
        <f t="shared" si="306"/>
        <v>0</v>
      </c>
      <c r="N809" s="153">
        <f t="shared" si="306"/>
        <v>0</v>
      </c>
      <c r="O809" s="154">
        <f t="shared" si="306"/>
        <v>0</v>
      </c>
      <c r="P809" s="154">
        <f t="shared" si="306"/>
        <v>0</v>
      </c>
      <c r="Q809" s="155">
        <f t="shared" si="306"/>
        <v>0</v>
      </c>
      <c r="R809" s="203"/>
      <c r="S809" s="344">
        <f>S801-S804</f>
        <v>2774.6399999999994</v>
      </c>
      <c r="T809" s="343">
        <f>T801-T804</f>
        <v>0</v>
      </c>
      <c r="U809" s="157">
        <f>U801-U804</f>
        <v>0</v>
      </c>
    </row>
    <row r="810" spans="1:21" x14ac:dyDescent="0.2">
      <c r="A810" s="11" t="str">
        <f t="shared" si="296"/>
        <v>Lothian</v>
      </c>
      <c r="B810" s="11" t="str">
        <f t="shared" si="297"/>
        <v>GI - Diagnostics11</v>
      </c>
      <c r="C810" s="498" t="str">
        <f t="shared" si="303"/>
        <v>GI - Diagnostics</v>
      </c>
      <c r="D810" s="151">
        <v>11</v>
      </c>
      <c r="E810" s="152" t="s">
        <v>110</v>
      </c>
      <c r="F810" s="159">
        <f t="shared" ref="F810:U810" si="307">F801-F806</f>
        <v>-656.34000000000015</v>
      </c>
      <c r="G810" s="160">
        <f t="shared" si="307"/>
        <v>-406.34000000000015</v>
      </c>
      <c r="H810" s="160">
        <f t="shared" si="307"/>
        <v>-1091.3400000000001</v>
      </c>
      <c r="I810" s="161">
        <f t="shared" si="307"/>
        <v>-1091.3400000000001</v>
      </c>
      <c r="J810" s="353">
        <f t="shared" si="307"/>
        <v>0</v>
      </c>
      <c r="K810" s="160">
        <f t="shared" si="307"/>
        <v>0</v>
      </c>
      <c r="L810" s="160">
        <f t="shared" si="307"/>
        <v>0</v>
      </c>
      <c r="M810" s="373">
        <f t="shared" si="307"/>
        <v>0</v>
      </c>
      <c r="N810" s="159">
        <f t="shared" si="307"/>
        <v>0</v>
      </c>
      <c r="O810" s="160">
        <f t="shared" si="307"/>
        <v>0</v>
      </c>
      <c r="P810" s="160">
        <f t="shared" si="307"/>
        <v>0</v>
      </c>
      <c r="Q810" s="161">
        <f t="shared" si="307"/>
        <v>0</v>
      </c>
      <c r="R810" s="203">
        <f t="shared" si="307"/>
        <v>0</v>
      </c>
      <c r="S810" s="153">
        <f t="shared" si="307"/>
        <v>-3245.3600000000006</v>
      </c>
      <c r="T810" s="160">
        <f t="shared" si="307"/>
        <v>0</v>
      </c>
      <c r="U810" s="162">
        <f t="shared" si="307"/>
        <v>0</v>
      </c>
    </row>
    <row r="811" spans="1:21" x14ac:dyDescent="0.2">
      <c r="A811" s="11" t="str">
        <f t="shared" si="296"/>
        <v>Lothian</v>
      </c>
      <c r="B811" s="11" t="str">
        <f t="shared" si="297"/>
        <v>GI - Diagnostics12</v>
      </c>
      <c r="C811" s="498" t="str">
        <f t="shared" si="303"/>
        <v>GI - Diagnostics</v>
      </c>
      <c r="D811" s="151">
        <v>12</v>
      </c>
      <c r="E811" s="158" t="s">
        <v>27</v>
      </c>
      <c r="F811" s="170">
        <f>F796+F810</f>
        <v>4642.66</v>
      </c>
      <c r="G811" s="164">
        <f t="shared" ref="G811:Q811" si="308">F811+G810</f>
        <v>4236.32</v>
      </c>
      <c r="H811" s="164">
        <f t="shared" si="308"/>
        <v>3144.9799999999996</v>
      </c>
      <c r="I811" s="166">
        <f t="shared" si="308"/>
        <v>2053.6399999999994</v>
      </c>
      <c r="J811" s="354">
        <f t="shared" si="308"/>
        <v>2053.6399999999994</v>
      </c>
      <c r="K811" s="164">
        <f t="shared" si="308"/>
        <v>2053.6399999999994</v>
      </c>
      <c r="L811" s="164">
        <f t="shared" si="308"/>
        <v>2053.6399999999994</v>
      </c>
      <c r="M811" s="374">
        <f t="shared" si="308"/>
        <v>2053.6399999999994</v>
      </c>
      <c r="N811" s="163">
        <f t="shared" si="308"/>
        <v>2053.6399999999994</v>
      </c>
      <c r="O811" s="164">
        <f t="shared" si="308"/>
        <v>2053.6399999999994</v>
      </c>
      <c r="P811" s="164">
        <f t="shared" si="308"/>
        <v>2053.6399999999994</v>
      </c>
      <c r="Q811" s="166">
        <f t="shared" si="308"/>
        <v>2053.6399999999994</v>
      </c>
      <c r="R811" s="203"/>
      <c r="S811" s="163">
        <f>I811</f>
        <v>2053.6399999999994</v>
      </c>
      <c r="T811" s="164">
        <f>M811</f>
        <v>2053.6399999999994</v>
      </c>
      <c r="U811" s="165">
        <f>Q811</f>
        <v>2053.6399999999994</v>
      </c>
    </row>
    <row r="812" spans="1:21" x14ac:dyDescent="0.2">
      <c r="A812" s="11" t="str">
        <f t="shared" si="296"/>
        <v>Lothian</v>
      </c>
      <c r="B812" s="11" t="str">
        <f t="shared" si="297"/>
        <v>GI - Diagnostics13</v>
      </c>
      <c r="C812" s="498" t="str">
        <f t="shared" si="303"/>
        <v>GI - Diagnostics</v>
      </c>
      <c r="D812" s="151">
        <v>13</v>
      </c>
      <c r="E812" s="152" t="s">
        <v>25</v>
      </c>
      <c r="F812" s="163">
        <f t="shared" ref="F812:Q812" si="309">F811/(F806/13)</f>
        <v>12.972951246039628</v>
      </c>
      <c r="G812" s="164">
        <f t="shared" si="309"/>
        <v>11.142932295228574</v>
      </c>
      <c r="H812" s="164">
        <f t="shared" si="309"/>
        <v>8.3825896902819963</v>
      </c>
      <c r="I812" s="166">
        <f t="shared" si="309"/>
        <v>5.4737459352843949</v>
      </c>
      <c r="J812" s="354" t="e">
        <f t="shared" si="309"/>
        <v>#DIV/0!</v>
      </c>
      <c r="K812" s="164" t="e">
        <f t="shared" si="309"/>
        <v>#DIV/0!</v>
      </c>
      <c r="L812" s="164" t="e">
        <f t="shared" si="309"/>
        <v>#DIV/0!</v>
      </c>
      <c r="M812" s="374" t="e">
        <f t="shared" si="309"/>
        <v>#DIV/0!</v>
      </c>
      <c r="N812" s="163" t="e">
        <f t="shared" si="309"/>
        <v>#DIV/0!</v>
      </c>
      <c r="O812" s="164" t="e">
        <f t="shared" si="309"/>
        <v>#DIV/0!</v>
      </c>
      <c r="P812" s="164" t="e">
        <f t="shared" si="309"/>
        <v>#DIV/0!</v>
      </c>
      <c r="Q812" s="166" t="e">
        <f t="shared" si="309"/>
        <v>#DIV/0!</v>
      </c>
      <c r="R812" s="203"/>
      <c r="S812" s="163">
        <f>I812</f>
        <v>5.4737459352843949</v>
      </c>
      <c r="T812" s="164" t="e">
        <f>M812</f>
        <v>#DIV/0!</v>
      </c>
      <c r="U812" s="165" t="e">
        <f>Q812</f>
        <v>#DIV/0!</v>
      </c>
    </row>
    <row r="813" spans="1:21" x14ac:dyDescent="0.2">
      <c r="A813" s="11" t="str">
        <f t="shared" si="296"/>
        <v>Lothian</v>
      </c>
      <c r="B813" s="11" t="str">
        <f t="shared" si="297"/>
        <v>GI - Diagnostics14</v>
      </c>
      <c r="C813" s="498" t="str">
        <f t="shared" si="303"/>
        <v>GI - Diagnostics</v>
      </c>
      <c r="D813" s="86">
        <v>14</v>
      </c>
      <c r="E813" s="45" t="s">
        <v>30</v>
      </c>
      <c r="F813" s="48">
        <v>1662.6599999999999</v>
      </c>
      <c r="G813" s="46">
        <v>1256.3200000000006</v>
      </c>
      <c r="H813" s="46">
        <v>164.98000000000138</v>
      </c>
      <c r="I813" s="47">
        <v>0</v>
      </c>
      <c r="J813" s="358"/>
      <c r="K813" s="46"/>
      <c r="L813" s="46"/>
      <c r="M813" s="378"/>
      <c r="N813" s="48"/>
      <c r="O813" s="46"/>
      <c r="P813" s="46"/>
      <c r="Q813" s="47"/>
      <c r="R813" s="205"/>
      <c r="S813" s="163">
        <f>I813</f>
        <v>0</v>
      </c>
      <c r="T813" s="164">
        <f>M813</f>
        <v>0</v>
      </c>
      <c r="U813" s="165">
        <f>Q813</f>
        <v>0</v>
      </c>
    </row>
    <row r="814" spans="1:21" x14ac:dyDescent="0.2">
      <c r="A814" s="11" t="str">
        <f t="shared" si="296"/>
        <v>Lothian</v>
      </c>
      <c r="B814" s="11" t="str">
        <f t="shared" si="297"/>
        <v>GI - Diagnostics15</v>
      </c>
      <c r="C814" s="498" t="str">
        <f t="shared" si="303"/>
        <v>GI - Diagnostics</v>
      </c>
      <c r="D814" s="151">
        <v>15</v>
      </c>
      <c r="E814" s="152" t="s">
        <v>187</v>
      </c>
      <c r="F814" s="364" t="e">
        <v>#N/A</v>
      </c>
      <c r="G814" s="337" t="e">
        <v>#N/A</v>
      </c>
      <c r="H814" s="338" t="e">
        <v>#N/A</v>
      </c>
      <c r="I814" s="365" t="e">
        <v>#N/A</v>
      </c>
      <c r="J814" s="339" t="e">
        <v>#N/A</v>
      </c>
      <c r="K814" s="340" t="e">
        <v>#N/A</v>
      </c>
      <c r="L814" s="337" t="e">
        <v>#N/A</v>
      </c>
      <c r="M814" s="339" t="e">
        <v>#N/A</v>
      </c>
      <c r="N814" s="396" t="s">
        <v>15</v>
      </c>
      <c r="O814" s="397" t="s">
        <v>15</v>
      </c>
      <c r="P814" s="398" t="s">
        <v>15</v>
      </c>
      <c r="Q814" s="399" t="s">
        <v>15</v>
      </c>
      <c r="R814" s="205"/>
      <c r="S814" s="163" t="e">
        <f>I814</f>
        <v>#N/A</v>
      </c>
      <c r="T814" s="164" t="e">
        <f>M814</f>
        <v>#N/A</v>
      </c>
      <c r="U814" s="165" t="str">
        <f>Q814</f>
        <v>-</v>
      </c>
    </row>
    <row r="815" spans="1:21" x14ac:dyDescent="0.2">
      <c r="A815" s="11" t="str">
        <f t="shared" si="296"/>
        <v>Lothian</v>
      </c>
      <c r="B815" s="11" t="str">
        <f t="shared" si="297"/>
        <v>GI - Diagnostics16</v>
      </c>
      <c r="C815" s="498" t="str">
        <f t="shared" si="303"/>
        <v>GI - Diagnostics</v>
      </c>
      <c r="D815" s="85">
        <v>16</v>
      </c>
      <c r="E815" s="14" t="s">
        <v>31</v>
      </c>
      <c r="F815" s="367">
        <v>442.65999999999985</v>
      </c>
      <c r="G815" s="341">
        <v>36.320000000000618</v>
      </c>
      <c r="H815" s="341">
        <v>0</v>
      </c>
      <c r="I815" s="368">
        <v>0</v>
      </c>
      <c r="J815" s="359"/>
      <c r="K815" s="341"/>
      <c r="L815" s="341"/>
      <c r="M815" s="379"/>
      <c r="N815" s="367"/>
      <c r="O815" s="341"/>
      <c r="P815" s="341"/>
      <c r="Q815" s="368"/>
      <c r="R815" s="205"/>
      <c r="S815" s="159"/>
      <c r="T815" s="160"/>
      <c r="U815" s="162"/>
    </row>
    <row r="816" spans="1:21" x14ac:dyDescent="0.2">
      <c r="A816" s="11" t="str">
        <f t="shared" si="296"/>
        <v>Lothian</v>
      </c>
      <c r="B816" s="11" t="str">
        <f t="shared" si="297"/>
        <v xml:space="preserve">GI - Diagnostics </v>
      </c>
      <c r="C816" s="498" t="str">
        <f t="shared" si="303"/>
        <v>GI - Diagnostics</v>
      </c>
      <c r="D816" s="84" t="s">
        <v>79</v>
      </c>
      <c r="E816" s="21" t="s">
        <v>54</v>
      </c>
      <c r="F816" s="23"/>
      <c r="G816" s="24"/>
      <c r="H816" s="24"/>
      <c r="I816" s="25"/>
      <c r="J816" s="24"/>
      <c r="K816" s="24"/>
      <c r="L816" s="24"/>
      <c r="M816" s="24"/>
      <c r="N816" s="23"/>
      <c r="O816" s="24"/>
      <c r="P816" s="24"/>
      <c r="Q816" s="25"/>
      <c r="R816" s="200"/>
      <c r="S816" s="23"/>
      <c r="T816" s="24"/>
      <c r="U816" s="104"/>
    </row>
    <row r="817" spans="1:21" x14ac:dyDescent="0.2">
      <c r="A817" s="11" t="str">
        <f t="shared" si="296"/>
        <v>Lothian</v>
      </c>
      <c r="B817" s="11" t="str">
        <f t="shared" si="297"/>
        <v>GI - Diagnostics17</v>
      </c>
      <c r="C817" s="498" t="str">
        <f t="shared" si="303"/>
        <v>GI - Diagnostics</v>
      </c>
      <c r="D817" s="336">
        <v>17</v>
      </c>
      <c r="E817" s="44" t="s">
        <v>26</v>
      </c>
      <c r="F817" s="49">
        <v>0</v>
      </c>
      <c r="G817" s="50">
        <v>0</v>
      </c>
      <c r="H817" s="50">
        <v>0</v>
      </c>
      <c r="I817" s="51">
        <v>0</v>
      </c>
      <c r="J817" s="360">
        <v>0</v>
      </c>
      <c r="K817" s="50">
        <v>0</v>
      </c>
      <c r="L817" s="50">
        <v>0</v>
      </c>
      <c r="M817" s="380">
        <v>0</v>
      </c>
      <c r="N817" s="49">
        <v>0</v>
      </c>
      <c r="O817" s="50">
        <v>0</v>
      </c>
      <c r="P817" s="50">
        <v>0</v>
      </c>
      <c r="Q817" s="51">
        <v>0</v>
      </c>
      <c r="R817" s="200"/>
      <c r="S817" s="27"/>
      <c r="T817" s="28"/>
      <c r="U817" s="113"/>
    </row>
    <row r="818" spans="1:21" ht="13.5" thickBot="1" x14ac:dyDescent="0.25">
      <c r="A818" s="11" t="str">
        <f t="shared" si="296"/>
        <v>Lothian</v>
      </c>
      <c r="B818" s="11" t="str">
        <f t="shared" si="297"/>
        <v>GI - Diagnostics18</v>
      </c>
      <c r="C818" s="497" t="str">
        <f t="shared" si="303"/>
        <v>GI - Diagnostics</v>
      </c>
      <c r="D818" s="172">
        <v>18</v>
      </c>
      <c r="E818" s="173" t="s">
        <v>34</v>
      </c>
      <c r="F818" s="174">
        <f t="shared" ref="F818:Q818" si="310">F817*F806</f>
        <v>0</v>
      </c>
      <c r="G818" s="175">
        <f t="shared" si="310"/>
        <v>0</v>
      </c>
      <c r="H818" s="175">
        <f t="shared" si="310"/>
        <v>0</v>
      </c>
      <c r="I818" s="176">
        <f t="shared" si="310"/>
        <v>0</v>
      </c>
      <c r="J818" s="361">
        <f t="shared" si="310"/>
        <v>0</v>
      </c>
      <c r="K818" s="175">
        <f t="shared" si="310"/>
        <v>0</v>
      </c>
      <c r="L818" s="175">
        <f t="shared" si="310"/>
        <v>0</v>
      </c>
      <c r="M818" s="381">
        <f t="shared" si="310"/>
        <v>0</v>
      </c>
      <c r="N818" s="174">
        <f t="shared" si="310"/>
        <v>0</v>
      </c>
      <c r="O818" s="175">
        <f t="shared" si="310"/>
        <v>0</v>
      </c>
      <c r="P818" s="175">
        <f t="shared" si="310"/>
        <v>0</v>
      </c>
      <c r="Q818" s="176">
        <f t="shared" si="310"/>
        <v>0</v>
      </c>
      <c r="R818" s="206"/>
      <c r="S818" s="174">
        <f>SUM(F818:I818)</f>
        <v>0</v>
      </c>
      <c r="T818" s="175">
        <f>SUM(J818:M818)</f>
        <v>0</v>
      </c>
      <c r="U818" s="178">
        <f>SUM(N818:Q818)</f>
        <v>0</v>
      </c>
    </row>
    <row r="819" spans="1:21" ht="18.75" thickBot="1" x14ac:dyDescent="0.3">
      <c r="A819" s="11" t="str">
        <f t="shared" si="296"/>
        <v>Lothian</v>
      </c>
      <c r="B819" s="11" t="str">
        <f t="shared" si="297"/>
        <v>Gastroenterology - PaediatricGastroenterology - Paediatric</v>
      </c>
      <c r="C819" s="500" t="str">
        <f>D819</f>
        <v>Gastroenterology - Paediatric</v>
      </c>
      <c r="D819" s="499" t="s">
        <v>428</v>
      </c>
      <c r="E819" s="80"/>
      <c r="F819" s="366"/>
      <c r="G819" s="81"/>
      <c r="H819" s="81"/>
      <c r="I819" s="363"/>
      <c r="J819" s="81"/>
      <c r="K819" s="81"/>
      <c r="L819" s="81"/>
      <c r="M819" s="81"/>
      <c r="N819" s="382"/>
      <c r="O819" s="69"/>
      <c r="P819" s="69"/>
      <c r="Q819" s="383"/>
      <c r="R819" s="69"/>
      <c r="S819" s="382"/>
      <c r="T819" s="69"/>
      <c r="U819" s="82"/>
    </row>
    <row r="820" spans="1:21" x14ac:dyDescent="0.2">
      <c r="A820" s="11" t="str">
        <f t="shared" si="296"/>
        <v>Lothian</v>
      </c>
      <c r="B820" s="11" t="str">
        <f t="shared" si="297"/>
        <v>Gastroenterology - Paediatric1</v>
      </c>
      <c r="C820" s="498" t="str">
        <f t="shared" ref="C820:C844" si="311">C819</f>
        <v>Gastroenterology - Paediatric</v>
      </c>
      <c r="D820" s="84">
        <v>1</v>
      </c>
      <c r="E820" s="21" t="s">
        <v>52</v>
      </c>
      <c r="F820" s="197">
        <v>109</v>
      </c>
      <c r="G820" s="20"/>
      <c r="H820" s="20"/>
      <c r="I820" s="117"/>
      <c r="J820" s="13"/>
      <c r="K820" s="13"/>
      <c r="L820" s="13"/>
      <c r="M820" s="13"/>
      <c r="N820" s="125"/>
      <c r="O820" s="13"/>
      <c r="P820" s="13"/>
      <c r="Q820" s="126"/>
      <c r="R820" s="200"/>
      <c r="S820" s="116"/>
      <c r="T820" s="20"/>
      <c r="U820" s="118"/>
    </row>
    <row r="821" spans="1:21" x14ac:dyDescent="0.2">
      <c r="A821" s="11" t="str">
        <f t="shared" si="296"/>
        <v>Lothian</v>
      </c>
      <c r="B821" s="11" t="str">
        <f t="shared" si="297"/>
        <v>Gastroenterology - Paediatric2</v>
      </c>
      <c r="C821" s="498" t="str">
        <f t="shared" si="311"/>
        <v>Gastroenterology - Paediatric</v>
      </c>
      <c r="D821" s="84">
        <v>2</v>
      </c>
      <c r="E821" s="21" t="s">
        <v>93</v>
      </c>
      <c r="F821" s="197">
        <v>75</v>
      </c>
      <c r="G821" s="20"/>
      <c r="H821" s="20"/>
      <c r="I821" s="117"/>
      <c r="J821" s="20"/>
      <c r="K821" s="20"/>
      <c r="L821" s="20"/>
      <c r="M821" s="20"/>
      <c r="N821" s="116"/>
      <c r="O821" s="20"/>
      <c r="P821" s="20"/>
      <c r="Q821" s="117"/>
      <c r="R821" s="200"/>
      <c r="S821" s="116"/>
      <c r="T821" s="20"/>
      <c r="U821" s="118"/>
    </row>
    <row r="822" spans="1:21" x14ac:dyDescent="0.2">
      <c r="A822" s="11" t="str">
        <f t="shared" si="296"/>
        <v>Lothian</v>
      </c>
      <c r="B822" s="11" t="str">
        <f t="shared" si="297"/>
        <v>Gastroenterology - Paediatric3</v>
      </c>
      <c r="C822" s="498" t="str">
        <f t="shared" si="311"/>
        <v>Gastroenterology - Paediatric</v>
      </c>
      <c r="D822" s="84">
        <v>3</v>
      </c>
      <c r="E822" s="21" t="s">
        <v>94</v>
      </c>
      <c r="F822" s="197">
        <v>166</v>
      </c>
      <c r="G822" s="20"/>
      <c r="H822" s="20"/>
      <c r="I822" s="117"/>
      <c r="J822" s="20"/>
      <c r="K822" s="20"/>
      <c r="L822" s="20"/>
      <c r="M822" s="20"/>
      <c r="N822" s="116"/>
      <c r="O822" s="20"/>
      <c r="P822" s="20"/>
      <c r="Q822" s="117"/>
      <c r="R822" s="200"/>
      <c r="S822" s="116"/>
      <c r="T822" s="20"/>
      <c r="U822" s="118"/>
    </row>
    <row r="823" spans="1:21" x14ac:dyDescent="0.2">
      <c r="A823" s="11" t="str">
        <f t="shared" si="296"/>
        <v>Lothian</v>
      </c>
      <c r="B823" s="11" t="str">
        <f t="shared" si="297"/>
        <v xml:space="preserve">Gastroenterology - Paediatric </v>
      </c>
      <c r="C823" s="498" t="str">
        <f t="shared" si="311"/>
        <v>Gastroenterology - Paediatric</v>
      </c>
      <c r="D823" s="88" t="s">
        <v>79</v>
      </c>
      <c r="E823" s="34"/>
      <c r="F823" s="116"/>
      <c r="G823" s="20"/>
      <c r="H823" s="20"/>
      <c r="I823" s="117"/>
      <c r="J823" s="52"/>
      <c r="K823" s="52"/>
      <c r="L823" s="52"/>
      <c r="M823" s="52"/>
      <c r="N823" s="127"/>
      <c r="O823" s="52"/>
      <c r="P823" s="52"/>
      <c r="Q823" s="128"/>
      <c r="R823" s="200"/>
      <c r="S823" s="116"/>
      <c r="T823" s="20"/>
      <c r="U823" s="118"/>
    </row>
    <row r="824" spans="1:21" x14ac:dyDescent="0.2">
      <c r="A824" s="11" t="str">
        <f t="shared" si="296"/>
        <v>Lothian</v>
      </c>
      <c r="B824" s="11" t="str">
        <f t="shared" si="297"/>
        <v xml:space="preserve">Gastroenterology - Paediatric </v>
      </c>
      <c r="C824" s="498" t="str">
        <f t="shared" si="311"/>
        <v>Gastroenterology - Paediatric</v>
      </c>
      <c r="D824" s="84" t="s">
        <v>79</v>
      </c>
      <c r="E824" s="21" t="s">
        <v>33</v>
      </c>
      <c r="F824" s="23"/>
      <c r="G824" s="24"/>
      <c r="H824" s="24"/>
      <c r="I824" s="25"/>
      <c r="J824" s="24"/>
      <c r="K824" s="24"/>
      <c r="L824" s="24"/>
      <c r="M824" s="24"/>
      <c r="N824" s="23"/>
      <c r="O824" s="24"/>
      <c r="P824" s="24"/>
      <c r="Q824" s="25"/>
      <c r="R824" s="200"/>
      <c r="S824" s="23"/>
      <c r="T824" s="24"/>
      <c r="U824" s="104"/>
    </row>
    <row r="825" spans="1:21" x14ac:dyDescent="0.2">
      <c r="A825" s="11" t="str">
        <f t="shared" si="296"/>
        <v>Lothian</v>
      </c>
      <c r="B825" s="11" t="str">
        <f t="shared" si="297"/>
        <v>Gastroenterology - Paediatric4</v>
      </c>
      <c r="C825" s="498" t="str">
        <f t="shared" si="311"/>
        <v>Gastroenterology - Paediatric</v>
      </c>
      <c r="D825" s="86">
        <v>4</v>
      </c>
      <c r="E825" s="26" t="s">
        <v>14</v>
      </c>
      <c r="F825" s="27">
        <v>176.20990399999999</v>
      </c>
      <c r="G825" s="28">
        <v>176.20990399999999</v>
      </c>
      <c r="H825" s="28">
        <v>176.20990399999999</v>
      </c>
      <c r="I825" s="29">
        <v>176.20990399999999</v>
      </c>
      <c r="J825" s="356"/>
      <c r="K825" s="28"/>
      <c r="L825" s="28"/>
      <c r="M825" s="376"/>
      <c r="N825" s="27"/>
      <c r="O825" s="28"/>
      <c r="P825" s="28"/>
      <c r="Q825" s="29"/>
      <c r="R825" s="200"/>
      <c r="S825" s="179">
        <f>SUM(F825:I825)</f>
        <v>704.83961599999998</v>
      </c>
      <c r="T825" s="180">
        <f>SUM(J825:M825)</f>
        <v>0</v>
      </c>
      <c r="U825" s="181">
        <f>SUM(N825:Q825)</f>
        <v>0</v>
      </c>
    </row>
    <row r="826" spans="1:21" x14ac:dyDescent="0.2">
      <c r="A826" s="11" t="str">
        <f t="shared" si="296"/>
        <v>Lothian</v>
      </c>
      <c r="B826" s="11" t="str">
        <f t="shared" si="297"/>
        <v>Gastroenterology - Paediatric5</v>
      </c>
      <c r="C826" s="498" t="str">
        <f t="shared" si="311"/>
        <v>Gastroenterology - Paediatric</v>
      </c>
      <c r="D826" s="87">
        <v>5</v>
      </c>
      <c r="E826" s="30" t="s">
        <v>13</v>
      </c>
      <c r="F826" s="31">
        <v>30.62</v>
      </c>
      <c r="G826" s="32">
        <v>30.62</v>
      </c>
      <c r="H826" s="32">
        <v>30.62</v>
      </c>
      <c r="I826" s="33">
        <v>30.62</v>
      </c>
      <c r="J826" s="357"/>
      <c r="K826" s="32"/>
      <c r="L826" s="32"/>
      <c r="M826" s="377"/>
      <c r="N826" s="31"/>
      <c r="O826" s="32"/>
      <c r="P826" s="32"/>
      <c r="Q826" s="33"/>
      <c r="R826" s="200"/>
      <c r="S826" s="163">
        <f>SUM(F826:I826)</f>
        <v>122.48</v>
      </c>
      <c r="T826" s="164">
        <f>SUM(J826:M826)</f>
        <v>0</v>
      </c>
      <c r="U826" s="165">
        <f>SUM(N826:Q826)</f>
        <v>0</v>
      </c>
    </row>
    <row r="827" spans="1:21" x14ac:dyDescent="0.2">
      <c r="A827" s="11" t="str">
        <f t="shared" si="296"/>
        <v>Lothian</v>
      </c>
      <c r="B827" s="11" t="str">
        <f t="shared" si="297"/>
        <v>Gastroenterology - Paediatric6</v>
      </c>
      <c r="C827" s="498" t="str">
        <f t="shared" si="311"/>
        <v>Gastroenterology - Paediatric</v>
      </c>
      <c r="D827" s="84">
        <v>6</v>
      </c>
      <c r="E827" s="21" t="s">
        <v>16</v>
      </c>
      <c r="F827" s="62">
        <f t="shared" ref="F827:Q827" si="312">F825-F826</f>
        <v>145.58990399999999</v>
      </c>
      <c r="G827" s="63">
        <f t="shared" si="312"/>
        <v>145.58990399999999</v>
      </c>
      <c r="H827" s="63">
        <f t="shared" si="312"/>
        <v>145.58990399999999</v>
      </c>
      <c r="I827" s="64">
        <f t="shared" si="312"/>
        <v>145.58990399999999</v>
      </c>
      <c r="J827" s="352">
        <f t="shared" si="312"/>
        <v>0</v>
      </c>
      <c r="K827" s="63">
        <f t="shared" si="312"/>
        <v>0</v>
      </c>
      <c r="L827" s="63">
        <f t="shared" si="312"/>
        <v>0</v>
      </c>
      <c r="M827" s="372">
        <f t="shared" si="312"/>
        <v>0</v>
      </c>
      <c r="N827" s="62">
        <f t="shared" si="312"/>
        <v>0</v>
      </c>
      <c r="O827" s="63">
        <f t="shared" si="312"/>
        <v>0</v>
      </c>
      <c r="P827" s="63">
        <f t="shared" si="312"/>
        <v>0</v>
      </c>
      <c r="Q827" s="64">
        <f t="shared" si="312"/>
        <v>0</v>
      </c>
      <c r="R827" s="202"/>
      <c r="S827" s="386">
        <f>S825-S826</f>
        <v>582.35961599999996</v>
      </c>
      <c r="T827" s="342">
        <f>T825-T826</f>
        <v>0</v>
      </c>
      <c r="U827" s="387">
        <f>U825-U826</f>
        <v>0</v>
      </c>
    </row>
    <row r="828" spans="1:21" x14ac:dyDescent="0.2">
      <c r="A828" s="11" t="str">
        <f t="shared" si="296"/>
        <v>Lothian</v>
      </c>
      <c r="B828" s="11" t="str">
        <f t="shared" si="297"/>
        <v xml:space="preserve">Gastroenterology - Paediatric </v>
      </c>
      <c r="C828" s="498" t="str">
        <f t="shared" si="311"/>
        <v>Gastroenterology - Paediatric</v>
      </c>
      <c r="D828" s="88" t="s">
        <v>79</v>
      </c>
      <c r="E828" s="34"/>
      <c r="F828" s="35"/>
      <c r="G828" s="36"/>
      <c r="H828" s="36"/>
      <c r="I828" s="37"/>
      <c r="J828" s="39"/>
      <c r="K828" s="39"/>
      <c r="L828" s="39"/>
      <c r="M828" s="39"/>
      <c r="N828" s="38"/>
      <c r="O828" s="39"/>
      <c r="P828" s="39"/>
      <c r="Q828" s="40"/>
      <c r="R828" s="200"/>
      <c r="S828" s="38"/>
      <c r="T828" s="39"/>
      <c r="U828" s="105"/>
    </row>
    <row r="829" spans="1:21" x14ac:dyDescent="0.2">
      <c r="A829" s="11" t="str">
        <f t="shared" si="296"/>
        <v>Lothian</v>
      </c>
      <c r="B829" s="11" t="str">
        <f t="shared" si="297"/>
        <v xml:space="preserve">Gastroenterology - Paediatric </v>
      </c>
      <c r="C829" s="498" t="str">
        <f t="shared" si="311"/>
        <v>Gastroenterology - Paediatric</v>
      </c>
      <c r="D829" s="84" t="s">
        <v>79</v>
      </c>
      <c r="E829" s="21" t="s">
        <v>29</v>
      </c>
      <c r="F829" s="23"/>
      <c r="G829" s="24"/>
      <c r="H829" s="24"/>
      <c r="I829" s="25"/>
      <c r="J829" s="24"/>
      <c r="K829" s="24"/>
      <c r="L829" s="24"/>
      <c r="M829" s="24"/>
      <c r="N829" s="23"/>
      <c r="O829" s="24"/>
      <c r="P829" s="24"/>
      <c r="Q829" s="25"/>
      <c r="R829" s="200"/>
      <c r="S829" s="23"/>
      <c r="T829" s="24"/>
      <c r="U829" s="104"/>
    </row>
    <row r="830" spans="1:21" x14ac:dyDescent="0.2">
      <c r="A830" s="11" t="str">
        <f t="shared" si="296"/>
        <v>Lothian</v>
      </c>
      <c r="B830" s="11" t="str">
        <f t="shared" si="297"/>
        <v>Gastroenterology - Paediatric7</v>
      </c>
      <c r="C830" s="498" t="str">
        <f t="shared" si="311"/>
        <v>Gastroenterology - Paediatric</v>
      </c>
      <c r="D830" s="86">
        <v>7</v>
      </c>
      <c r="E830" s="26" t="s">
        <v>46</v>
      </c>
      <c r="F830" s="27">
        <v>35.64</v>
      </c>
      <c r="G830" s="28">
        <v>35.64</v>
      </c>
      <c r="H830" s="28">
        <v>35.64</v>
      </c>
      <c r="I830" s="29">
        <v>35.64</v>
      </c>
      <c r="J830" s="356"/>
      <c r="K830" s="28"/>
      <c r="L830" s="28"/>
      <c r="M830" s="376"/>
      <c r="N830" s="27"/>
      <c r="O830" s="28"/>
      <c r="P830" s="28"/>
      <c r="Q830" s="29"/>
      <c r="R830" s="205"/>
      <c r="S830" s="153">
        <f>SUM(F830:I830)</f>
        <v>142.56</v>
      </c>
      <c r="T830" s="154">
        <f>SUM(J830:M830)</f>
        <v>0</v>
      </c>
      <c r="U830" s="157">
        <f>SUM(N830:Q830)</f>
        <v>0</v>
      </c>
    </row>
    <row r="831" spans="1:21" x14ac:dyDescent="0.2">
      <c r="A831" s="11" t="str">
        <f t="shared" si="296"/>
        <v>Lothian</v>
      </c>
      <c r="B831" s="11" t="str">
        <f t="shared" si="297"/>
        <v>Gastroenterology - Paediatric8</v>
      </c>
      <c r="C831" s="498" t="str">
        <f t="shared" si="311"/>
        <v>Gastroenterology - Paediatric</v>
      </c>
      <c r="D831" s="86">
        <v>8</v>
      </c>
      <c r="E831" s="30" t="s">
        <v>53</v>
      </c>
      <c r="F831" s="31">
        <v>0</v>
      </c>
      <c r="G831" s="32">
        <v>7</v>
      </c>
      <c r="H831" s="32">
        <v>42</v>
      </c>
      <c r="I831" s="33">
        <v>130</v>
      </c>
      <c r="J831" s="357"/>
      <c r="K831" s="32"/>
      <c r="L831" s="32"/>
      <c r="M831" s="377"/>
      <c r="N831" s="31"/>
      <c r="O831" s="32"/>
      <c r="P831" s="32"/>
      <c r="Q831" s="33"/>
      <c r="R831" s="205"/>
      <c r="S831" s="159">
        <f>SUM(F831:I831)</f>
        <v>179</v>
      </c>
      <c r="T831" s="160">
        <f>SUM(J831:M831)</f>
        <v>0</v>
      </c>
      <c r="U831" s="162">
        <f>SUM(N831:Q831)</f>
        <v>0</v>
      </c>
    </row>
    <row r="832" spans="1:21" x14ac:dyDescent="0.2">
      <c r="A832" s="11" t="str">
        <f t="shared" si="296"/>
        <v>Lothian</v>
      </c>
      <c r="B832" s="11" t="str">
        <f t="shared" si="297"/>
        <v>Gastroenterology - Paediatric9</v>
      </c>
      <c r="C832" s="498" t="str">
        <f t="shared" si="311"/>
        <v>Gastroenterology - Paediatric</v>
      </c>
      <c r="D832" s="84">
        <v>9</v>
      </c>
      <c r="E832" s="21" t="s">
        <v>32</v>
      </c>
      <c r="F832" s="62">
        <f t="shared" ref="F832:Q832" si="313">SUM(F830:F831)</f>
        <v>35.64</v>
      </c>
      <c r="G832" s="63">
        <f t="shared" si="313"/>
        <v>42.64</v>
      </c>
      <c r="H832" s="63">
        <f t="shared" si="313"/>
        <v>77.64</v>
      </c>
      <c r="I832" s="64">
        <f t="shared" si="313"/>
        <v>165.64</v>
      </c>
      <c r="J832" s="352">
        <f t="shared" si="313"/>
        <v>0</v>
      </c>
      <c r="K832" s="63">
        <f t="shared" si="313"/>
        <v>0</v>
      </c>
      <c r="L832" s="63">
        <f t="shared" si="313"/>
        <v>0</v>
      </c>
      <c r="M832" s="372">
        <f t="shared" si="313"/>
        <v>0</v>
      </c>
      <c r="N832" s="62">
        <f t="shared" si="313"/>
        <v>0</v>
      </c>
      <c r="O832" s="63">
        <f t="shared" si="313"/>
        <v>0</v>
      </c>
      <c r="P832" s="63">
        <f t="shared" si="313"/>
        <v>0</v>
      </c>
      <c r="Q832" s="64">
        <f t="shared" si="313"/>
        <v>0</v>
      </c>
      <c r="R832" s="202"/>
      <c r="S832" s="62">
        <f>SUM(F832:I832)</f>
        <v>321.56</v>
      </c>
      <c r="T832" s="63">
        <f>SUM(J832:M832)</f>
        <v>0</v>
      </c>
      <c r="U832" s="100">
        <f>SUM(N832:Q832)</f>
        <v>0</v>
      </c>
    </row>
    <row r="833" spans="1:21" x14ac:dyDescent="0.2">
      <c r="A833" s="11" t="str">
        <f t="shared" si="296"/>
        <v>Lothian</v>
      </c>
      <c r="B833" s="11" t="str">
        <f t="shared" si="297"/>
        <v xml:space="preserve">Gastroenterology - Paediatric </v>
      </c>
      <c r="C833" s="498" t="str">
        <f t="shared" si="311"/>
        <v>Gastroenterology - Paediatric</v>
      </c>
      <c r="D833" s="89" t="s">
        <v>79</v>
      </c>
      <c r="E833" s="43"/>
      <c r="F833" s="38"/>
      <c r="G833" s="39"/>
      <c r="H833" s="39"/>
      <c r="I833" s="40"/>
      <c r="J833" s="39"/>
      <c r="K833" s="39"/>
      <c r="L833" s="39"/>
      <c r="M833" s="39"/>
      <c r="N833" s="38"/>
      <c r="O833" s="39"/>
      <c r="P833" s="39"/>
      <c r="Q833" s="40"/>
      <c r="R833" s="205"/>
      <c r="S833" s="38"/>
      <c r="T833" s="39"/>
      <c r="U833" s="105"/>
    </row>
    <row r="834" spans="1:21" x14ac:dyDescent="0.2">
      <c r="A834" s="11" t="str">
        <f t="shared" si="296"/>
        <v>Lothian</v>
      </c>
      <c r="B834" s="11" t="str">
        <f t="shared" si="297"/>
        <v xml:space="preserve">Gastroenterology - Paediatric </v>
      </c>
      <c r="C834" s="498" t="str">
        <f t="shared" si="311"/>
        <v>Gastroenterology - Paediatric</v>
      </c>
      <c r="D834" s="84" t="s">
        <v>79</v>
      </c>
      <c r="E834" s="21" t="s">
        <v>24</v>
      </c>
      <c r="F834" s="23"/>
      <c r="G834" s="24"/>
      <c r="H834" s="24"/>
      <c r="I834" s="25"/>
      <c r="J834" s="24"/>
      <c r="K834" s="24"/>
      <c r="L834" s="24"/>
      <c r="M834" s="24"/>
      <c r="N834" s="23"/>
      <c r="O834" s="24"/>
      <c r="P834" s="24"/>
      <c r="Q834" s="25"/>
      <c r="R834" s="205"/>
      <c r="S834" s="23"/>
      <c r="T834" s="24"/>
      <c r="U834" s="104"/>
    </row>
    <row r="835" spans="1:21" x14ac:dyDescent="0.2">
      <c r="A835" s="11" t="str">
        <f t="shared" si="296"/>
        <v>Lothian</v>
      </c>
      <c r="B835" s="11" t="str">
        <f t="shared" si="297"/>
        <v>Gastroenterology - Paediatric10</v>
      </c>
      <c r="C835" s="498" t="str">
        <f t="shared" si="311"/>
        <v>Gastroenterology - Paediatric</v>
      </c>
      <c r="D835" s="151">
        <v>10</v>
      </c>
      <c r="E835" s="152" t="s">
        <v>109</v>
      </c>
      <c r="F835" s="153">
        <f t="shared" ref="F835:Q835" si="314">F827-F830</f>
        <v>109.94990399999999</v>
      </c>
      <c r="G835" s="154">
        <f t="shared" si="314"/>
        <v>109.94990399999999</v>
      </c>
      <c r="H835" s="154">
        <f t="shared" si="314"/>
        <v>109.94990399999999</v>
      </c>
      <c r="I835" s="155">
        <f t="shared" si="314"/>
        <v>109.94990399999999</v>
      </c>
      <c r="J835" s="343">
        <f t="shared" si="314"/>
        <v>0</v>
      </c>
      <c r="K835" s="154">
        <f t="shared" si="314"/>
        <v>0</v>
      </c>
      <c r="L835" s="154">
        <f t="shared" si="314"/>
        <v>0</v>
      </c>
      <c r="M835" s="371">
        <f t="shared" si="314"/>
        <v>0</v>
      </c>
      <c r="N835" s="153">
        <f t="shared" si="314"/>
        <v>0</v>
      </c>
      <c r="O835" s="154">
        <f t="shared" si="314"/>
        <v>0</v>
      </c>
      <c r="P835" s="154">
        <f t="shared" si="314"/>
        <v>0</v>
      </c>
      <c r="Q835" s="155">
        <f t="shared" si="314"/>
        <v>0</v>
      </c>
      <c r="R835" s="203"/>
      <c r="S835" s="344">
        <f>S827-S830</f>
        <v>439.79961599999996</v>
      </c>
      <c r="T835" s="343">
        <f>T827-T830</f>
        <v>0</v>
      </c>
      <c r="U835" s="157">
        <f>U827-U830</f>
        <v>0</v>
      </c>
    </row>
    <row r="836" spans="1:21" x14ac:dyDescent="0.2">
      <c r="A836" s="11" t="str">
        <f t="shared" si="296"/>
        <v>Lothian</v>
      </c>
      <c r="B836" s="11" t="str">
        <f t="shared" si="297"/>
        <v>Gastroenterology - Paediatric11</v>
      </c>
      <c r="C836" s="498" t="str">
        <f t="shared" si="311"/>
        <v>Gastroenterology - Paediatric</v>
      </c>
      <c r="D836" s="151">
        <v>11</v>
      </c>
      <c r="E836" s="152" t="s">
        <v>110</v>
      </c>
      <c r="F836" s="159">
        <f t="shared" ref="F836:U836" si="315">F827-F832</f>
        <v>109.94990399999999</v>
      </c>
      <c r="G836" s="160">
        <f t="shared" si="315"/>
        <v>102.94990399999999</v>
      </c>
      <c r="H836" s="160">
        <f t="shared" si="315"/>
        <v>67.949903999999989</v>
      </c>
      <c r="I836" s="161">
        <f t="shared" si="315"/>
        <v>-20.050095999999996</v>
      </c>
      <c r="J836" s="353">
        <f t="shared" si="315"/>
        <v>0</v>
      </c>
      <c r="K836" s="160">
        <f t="shared" si="315"/>
        <v>0</v>
      </c>
      <c r="L836" s="160">
        <f t="shared" si="315"/>
        <v>0</v>
      </c>
      <c r="M836" s="373">
        <f t="shared" si="315"/>
        <v>0</v>
      </c>
      <c r="N836" s="159">
        <f t="shared" si="315"/>
        <v>0</v>
      </c>
      <c r="O836" s="160">
        <f t="shared" si="315"/>
        <v>0</v>
      </c>
      <c r="P836" s="160">
        <f t="shared" si="315"/>
        <v>0</v>
      </c>
      <c r="Q836" s="161">
        <f t="shared" si="315"/>
        <v>0</v>
      </c>
      <c r="R836" s="203">
        <f t="shared" si="315"/>
        <v>0</v>
      </c>
      <c r="S836" s="153">
        <f t="shared" si="315"/>
        <v>260.79961599999996</v>
      </c>
      <c r="T836" s="160">
        <f t="shared" si="315"/>
        <v>0</v>
      </c>
      <c r="U836" s="162">
        <f t="shared" si="315"/>
        <v>0</v>
      </c>
    </row>
    <row r="837" spans="1:21" x14ac:dyDescent="0.2">
      <c r="A837" s="11" t="str">
        <f t="shared" si="296"/>
        <v>Lothian</v>
      </c>
      <c r="B837" s="11" t="str">
        <f t="shared" si="297"/>
        <v>Gastroenterology - Paediatric12</v>
      </c>
      <c r="C837" s="498" t="str">
        <f t="shared" si="311"/>
        <v>Gastroenterology - Paediatric</v>
      </c>
      <c r="D837" s="151">
        <v>12</v>
      </c>
      <c r="E837" s="158" t="s">
        <v>27</v>
      </c>
      <c r="F837" s="170">
        <f>F822+F836</f>
        <v>275.949904</v>
      </c>
      <c r="G837" s="164">
        <f t="shared" ref="G837:Q837" si="316">F837+G836</f>
        <v>378.89980800000001</v>
      </c>
      <c r="H837" s="164">
        <f t="shared" si="316"/>
        <v>446.84971200000001</v>
      </c>
      <c r="I837" s="166">
        <f t="shared" si="316"/>
        <v>426.79961600000001</v>
      </c>
      <c r="J837" s="354">
        <f t="shared" si="316"/>
        <v>426.79961600000001</v>
      </c>
      <c r="K837" s="164">
        <f t="shared" si="316"/>
        <v>426.79961600000001</v>
      </c>
      <c r="L837" s="164">
        <f t="shared" si="316"/>
        <v>426.79961600000001</v>
      </c>
      <c r="M837" s="374">
        <f t="shared" si="316"/>
        <v>426.79961600000001</v>
      </c>
      <c r="N837" s="163">
        <f t="shared" si="316"/>
        <v>426.79961600000001</v>
      </c>
      <c r="O837" s="164">
        <f t="shared" si="316"/>
        <v>426.79961600000001</v>
      </c>
      <c r="P837" s="164">
        <f t="shared" si="316"/>
        <v>426.79961600000001</v>
      </c>
      <c r="Q837" s="166">
        <f t="shared" si="316"/>
        <v>426.79961600000001</v>
      </c>
      <c r="R837" s="203"/>
      <c r="S837" s="163">
        <f>I837</f>
        <v>426.79961600000001</v>
      </c>
      <c r="T837" s="164">
        <f>M837</f>
        <v>426.79961600000001</v>
      </c>
      <c r="U837" s="165">
        <f>Q837</f>
        <v>426.79961600000001</v>
      </c>
    </row>
    <row r="838" spans="1:21" x14ac:dyDescent="0.2">
      <c r="A838" s="11" t="str">
        <f t="shared" si="296"/>
        <v>Lothian</v>
      </c>
      <c r="B838" s="11" t="str">
        <f t="shared" si="297"/>
        <v>Gastroenterology - Paediatric13</v>
      </c>
      <c r="C838" s="498" t="str">
        <f t="shared" si="311"/>
        <v>Gastroenterology - Paediatric</v>
      </c>
      <c r="D838" s="151">
        <v>13</v>
      </c>
      <c r="E838" s="152" t="s">
        <v>25</v>
      </c>
      <c r="F838" s="163">
        <f t="shared" ref="F838:Q838" si="317">F837/(F832/13)</f>
        <v>100.65512772166106</v>
      </c>
      <c r="G838" s="164">
        <f t="shared" si="317"/>
        <v>115.51823414634146</v>
      </c>
      <c r="H838" s="164">
        <f t="shared" si="317"/>
        <v>74.820276352395666</v>
      </c>
      <c r="I838" s="166">
        <f t="shared" si="317"/>
        <v>33.49670978024632</v>
      </c>
      <c r="J838" s="354" t="e">
        <f t="shared" si="317"/>
        <v>#DIV/0!</v>
      </c>
      <c r="K838" s="164" t="e">
        <f t="shared" si="317"/>
        <v>#DIV/0!</v>
      </c>
      <c r="L838" s="164" t="e">
        <f t="shared" si="317"/>
        <v>#DIV/0!</v>
      </c>
      <c r="M838" s="374" t="e">
        <f t="shared" si="317"/>
        <v>#DIV/0!</v>
      </c>
      <c r="N838" s="163" t="e">
        <f t="shared" si="317"/>
        <v>#DIV/0!</v>
      </c>
      <c r="O838" s="164" t="e">
        <f t="shared" si="317"/>
        <v>#DIV/0!</v>
      </c>
      <c r="P838" s="164" t="e">
        <f t="shared" si="317"/>
        <v>#DIV/0!</v>
      </c>
      <c r="Q838" s="166" t="e">
        <f t="shared" si="317"/>
        <v>#DIV/0!</v>
      </c>
      <c r="R838" s="203"/>
      <c r="S838" s="163">
        <f>I838</f>
        <v>33.49670978024632</v>
      </c>
      <c r="T838" s="164" t="e">
        <f>M838</f>
        <v>#DIV/0!</v>
      </c>
      <c r="U838" s="165" t="e">
        <f>Q838</f>
        <v>#DIV/0!</v>
      </c>
    </row>
    <row r="839" spans="1:21" x14ac:dyDescent="0.2">
      <c r="A839" s="11" t="str">
        <f t="shared" si="296"/>
        <v>Lothian</v>
      </c>
      <c r="B839" s="11" t="str">
        <f t="shared" si="297"/>
        <v>Gastroenterology - Paediatric14</v>
      </c>
      <c r="C839" s="498" t="str">
        <f t="shared" si="311"/>
        <v>Gastroenterology - Paediatric</v>
      </c>
      <c r="D839" s="86">
        <v>14</v>
      </c>
      <c r="E839" s="45" t="s">
        <v>30</v>
      </c>
      <c r="F839" s="48">
        <v>218.949904</v>
      </c>
      <c r="G839" s="46">
        <v>321.89980800000001</v>
      </c>
      <c r="H839" s="46">
        <v>389.84971200000001</v>
      </c>
      <c r="I839" s="47">
        <v>369.79961600000001</v>
      </c>
      <c r="J839" s="358"/>
      <c r="K839" s="46"/>
      <c r="L839" s="46"/>
      <c r="M839" s="378"/>
      <c r="N839" s="48"/>
      <c r="O839" s="46"/>
      <c r="P839" s="46"/>
      <c r="Q839" s="47"/>
      <c r="R839" s="205"/>
      <c r="S839" s="163">
        <f>I839</f>
        <v>369.79961600000001</v>
      </c>
      <c r="T839" s="164">
        <f>M839</f>
        <v>0</v>
      </c>
      <c r="U839" s="165">
        <f>Q839</f>
        <v>0</v>
      </c>
    </row>
    <row r="840" spans="1:21" x14ac:dyDescent="0.2">
      <c r="A840" s="11" t="str">
        <f t="shared" si="296"/>
        <v>Lothian</v>
      </c>
      <c r="B840" s="11" t="str">
        <f t="shared" si="297"/>
        <v>Gastroenterology - Paediatric15</v>
      </c>
      <c r="C840" s="498" t="str">
        <f t="shared" si="311"/>
        <v>Gastroenterology - Paediatric</v>
      </c>
      <c r="D840" s="151">
        <v>15</v>
      </c>
      <c r="E840" s="152" t="s">
        <v>187</v>
      </c>
      <c r="F840" s="364" t="e">
        <v>#N/A</v>
      </c>
      <c r="G840" s="337" t="e">
        <v>#N/A</v>
      </c>
      <c r="H840" s="338" t="e">
        <v>#N/A</v>
      </c>
      <c r="I840" s="365" t="e">
        <v>#N/A</v>
      </c>
      <c r="J840" s="339" t="e">
        <v>#N/A</v>
      </c>
      <c r="K840" s="340" t="e">
        <v>#N/A</v>
      </c>
      <c r="L840" s="337" t="e">
        <v>#N/A</v>
      </c>
      <c r="M840" s="339" t="e">
        <v>#N/A</v>
      </c>
      <c r="N840" s="396" t="s">
        <v>15</v>
      </c>
      <c r="O840" s="397" t="s">
        <v>15</v>
      </c>
      <c r="P840" s="398" t="s">
        <v>15</v>
      </c>
      <c r="Q840" s="399" t="s">
        <v>15</v>
      </c>
      <c r="R840" s="205"/>
      <c r="S840" s="163" t="e">
        <f>I840</f>
        <v>#N/A</v>
      </c>
      <c r="T840" s="164" t="e">
        <f>M840</f>
        <v>#N/A</v>
      </c>
      <c r="U840" s="165" t="str">
        <f>Q840</f>
        <v>-</v>
      </c>
    </row>
    <row r="841" spans="1:21" x14ac:dyDescent="0.2">
      <c r="A841" s="11" t="str">
        <f t="shared" si="296"/>
        <v>Lothian</v>
      </c>
      <c r="B841" s="11" t="str">
        <f t="shared" si="297"/>
        <v>Gastroenterology - Paediatric16</v>
      </c>
      <c r="C841" s="498" t="str">
        <f t="shared" si="311"/>
        <v>Gastroenterology - Paediatric</v>
      </c>
      <c r="D841" s="85">
        <v>16</v>
      </c>
      <c r="E841" s="14" t="s">
        <v>31</v>
      </c>
      <c r="F841" s="367">
        <v>184.949904</v>
      </c>
      <c r="G841" s="341">
        <v>287.89980800000001</v>
      </c>
      <c r="H841" s="341">
        <v>355.84971200000001</v>
      </c>
      <c r="I841" s="368">
        <v>335.79961600000001</v>
      </c>
      <c r="J841" s="359"/>
      <c r="K841" s="341"/>
      <c r="L841" s="341"/>
      <c r="M841" s="379"/>
      <c r="N841" s="367"/>
      <c r="O841" s="341"/>
      <c r="P841" s="341"/>
      <c r="Q841" s="368"/>
      <c r="R841" s="205"/>
      <c r="S841" s="159"/>
      <c r="T841" s="160"/>
      <c r="U841" s="162"/>
    </row>
    <row r="842" spans="1:21" x14ac:dyDescent="0.2">
      <c r="A842" s="11" t="str">
        <f t="shared" si="296"/>
        <v>Lothian</v>
      </c>
      <c r="B842" s="11" t="str">
        <f t="shared" si="297"/>
        <v xml:space="preserve">Gastroenterology - Paediatric </v>
      </c>
      <c r="C842" s="498" t="str">
        <f t="shared" si="311"/>
        <v>Gastroenterology - Paediatric</v>
      </c>
      <c r="D842" s="84" t="s">
        <v>79</v>
      </c>
      <c r="E842" s="21" t="s">
        <v>54</v>
      </c>
      <c r="F842" s="23"/>
      <c r="G842" s="24"/>
      <c r="H842" s="24"/>
      <c r="I842" s="25"/>
      <c r="J842" s="24"/>
      <c r="K842" s="24"/>
      <c r="L842" s="24"/>
      <c r="M842" s="24"/>
      <c r="N842" s="23"/>
      <c r="O842" s="24"/>
      <c r="P842" s="24"/>
      <c r="Q842" s="25"/>
      <c r="R842" s="200"/>
      <c r="S842" s="23"/>
      <c r="T842" s="24"/>
      <c r="U842" s="104"/>
    </row>
    <row r="843" spans="1:21" x14ac:dyDescent="0.2">
      <c r="A843" s="11" t="str">
        <f t="shared" si="296"/>
        <v>Lothian</v>
      </c>
      <c r="B843" s="11" t="str">
        <f t="shared" si="297"/>
        <v>Gastroenterology - Paediatric17</v>
      </c>
      <c r="C843" s="498" t="str">
        <f t="shared" si="311"/>
        <v>Gastroenterology - Paediatric</v>
      </c>
      <c r="D843" s="336">
        <v>17</v>
      </c>
      <c r="E843" s="44" t="s">
        <v>26</v>
      </c>
      <c r="F843" s="49">
        <v>0</v>
      </c>
      <c r="G843" s="50">
        <v>0</v>
      </c>
      <c r="H843" s="50">
        <v>0</v>
      </c>
      <c r="I843" s="51">
        <v>0</v>
      </c>
      <c r="J843" s="360">
        <v>0</v>
      </c>
      <c r="K843" s="50">
        <v>0</v>
      </c>
      <c r="L843" s="50">
        <v>0</v>
      </c>
      <c r="M843" s="380">
        <v>0</v>
      </c>
      <c r="N843" s="49">
        <v>0</v>
      </c>
      <c r="O843" s="50">
        <v>0</v>
      </c>
      <c r="P843" s="50">
        <v>0</v>
      </c>
      <c r="Q843" s="51">
        <v>0</v>
      </c>
      <c r="R843" s="200"/>
      <c r="S843" s="27"/>
      <c r="T843" s="28"/>
      <c r="U843" s="113"/>
    </row>
    <row r="844" spans="1:21" ht="13.5" thickBot="1" x14ac:dyDescent="0.25">
      <c r="A844" s="11" t="str">
        <f t="shared" si="296"/>
        <v>Lothian</v>
      </c>
      <c r="B844" s="11" t="str">
        <f t="shared" si="297"/>
        <v>Gastroenterology - Paediatric18</v>
      </c>
      <c r="C844" s="497" t="str">
        <f t="shared" si="311"/>
        <v>Gastroenterology - Paediatric</v>
      </c>
      <c r="D844" s="172">
        <v>18</v>
      </c>
      <c r="E844" s="173" t="s">
        <v>34</v>
      </c>
      <c r="F844" s="174">
        <f t="shared" ref="F844:Q844" si="318">F843*F832</f>
        <v>0</v>
      </c>
      <c r="G844" s="175">
        <f t="shared" si="318"/>
        <v>0</v>
      </c>
      <c r="H844" s="175">
        <f t="shared" si="318"/>
        <v>0</v>
      </c>
      <c r="I844" s="176">
        <f t="shared" si="318"/>
        <v>0</v>
      </c>
      <c r="J844" s="361">
        <f t="shared" si="318"/>
        <v>0</v>
      </c>
      <c r="K844" s="175">
        <f t="shared" si="318"/>
        <v>0</v>
      </c>
      <c r="L844" s="175">
        <f t="shared" si="318"/>
        <v>0</v>
      </c>
      <c r="M844" s="381">
        <f t="shared" si="318"/>
        <v>0</v>
      </c>
      <c r="N844" s="174">
        <f t="shared" si="318"/>
        <v>0</v>
      </c>
      <c r="O844" s="175">
        <f t="shared" si="318"/>
        <v>0</v>
      </c>
      <c r="P844" s="175">
        <f t="shared" si="318"/>
        <v>0</v>
      </c>
      <c r="Q844" s="176">
        <f t="shared" si="318"/>
        <v>0</v>
      </c>
      <c r="R844" s="206"/>
      <c r="S844" s="174">
        <f>SUM(F844:I844)</f>
        <v>0</v>
      </c>
      <c r="T844" s="175">
        <f>SUM(J844:M844)</f>
        <v>0</v>
      </c>
      <c r="U844" s="178">
        <f>SUM(N844:Q844)</f>
        <v>0</v>
      </c>
    </row>
  </sheetData>
  <sheetProtection autoFilter="0"/>
  <autoFilter ref="D12:U844"/>
  <mergeCells count="7">
    <mergeCell ref="F1:N1"/>
    <mergeCell ref="F2:N2"/>
    <mergeCell ref="C5:D5"/>
    <mergeCell ref="C6:D6"/>
    <mergeCell ref="F10:I10"/>
    <mergeCell ref="J10:M10"/>
    <mergeCell ref="N10:Q10"/>
  </mergeCells>
  <dataValidations count="1">
    <dataValidation type="list" allowBlank="1" showInputMessage="1" showErrorMessage="1" sqref="D13 D559 D533 D507 D481 D455 D429 D403 D377 D351 D325 D299 D273 D247 D221 D195 D169 D143 D117 D91 D65 D39 D663">
      <formula1>OP_Specialties</formula1>
    </dataValidation>
  </dataValidations>
  <pageMargins left="0.70866141732283472" right="0.70866141732283472" top="0.74803149606299213" bottom="0.74803149606299213" header="0.31496062992125984" footer="0.31496062992125984"/>
  <pageSetup paperSize="9" scale="51" fitToHeight="23" orientation="landscape" r:id="rId1"/>
  <headerFooter>
    <oddFooter>&amp;L&amp;F &amp;A&amp;RPage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780"/>
  <sheetViews>
    <sheetView showGridLines="0" zoomScale="90" zoomScaleNormal="90" workbookViewId="0">
      <pane xSplit="5" ySplit="12" topLeftCell="F25" activePane="bottomRight" state="frozen"/>
      <selection activeCell="G7" sqref="G7"/>
      <selection pane="topRight" activeCell="G7" sqref="G7"/>
      <selection pane="bottomLeft" activeCell="G7" sqref="G7"/>
      <selection pane="bottomRight" activeCell="F35" sqref="F35:Q35"/>
    </sheetView>
  </sheetViews>
  <sheetFormatPr defaultColWidth="9.140625" defaultRowHeight="12.75" x14ac:dyDescent="0.2"/>
  <cols>
    <col min="1" max="1" width="9.140625" style="11" hidden="1" customWidth="1"/>
    <col min="2" max="2" width="16.28515625" style="11" hidden="1" customWidth="1"/>
    <col min="3" max="3" width="17.28515625" style="112" customWidth="1"/>
    <col min="4" max="4" width="11.28515625" style="53" customWidth="1"/>
    <col min="5" max="5" width="79.5703125" style="11" bestFit="1" customWidth="1"/>
    <col min="6" max="17" width="9.28515625" style="12" customWidth="1"/>
    <col min="18" max="18" width="1.7109375" style="207" customWidth="1"/>
    <col min="19" max="19" width="9.28515625" style="12" customWidth="1"/>
    <col min="20" max="21" width="10.42578125" style="12" customWidth="1"/>
    <col min="22" max="22" width="10.42578125" style="11" customWidth="1"/>
    <col min="23" max="16384" width="9.140625" style="11"/>
  </cols>
  <sheetData>
    <row r="1" spans="1:21" ht="12.75" customHeight="1" x14ac:dyDescent="0.2">
      <c r="C1" s="388" t="s">
        <v>7</v>
      </c>
      <c r="D1" s="11"/>
      <c r="E1" s="12"/>
      <c r="F1" s="566" t="s">
        <v>160</v>
      </c>
      <c r="G1" s="566"/>
      <c r="H1" s="566"/>
      <c r="I1" s="566"/>
      <c r="J1" s="566"/>
      <c r="K1" s="566"/>
      <c r="L1" s="566"/>
      <c r="M1" s="566"/>
      <c r="N1" s="566"/>
      <c r="O1" s="210"/>
      <c r="P1" s="210"/>
      <c r="U1" s="11"/>
    </row>
    <row r="2" spans="1:21" x14ac:dyDescent="0.2">
      <c r="D2" s="11"/>
      <c r="E2" s="12"/>
      <c r="F2" s="566" t="s">
        <v>203</v>
      </c>
      <c r="G2" s="566"/>
      <c r="H2" s="566"/>
      <c r="I2" s="566"/>
      <c r="J2" s="566"/>
      <c r="K2" s="566"/>
      <c r="L2" s="566"/>
      <c r="M2" s="566"/>
      <c r="N2" s="566"/>
      <c r="U2" s="11"/>
    </row>
    <row r="3" spans="1:21" x14ac:dyDescent="0.2">
      <c r="C3" s="388" t="s">
        <v>11</v>
      </c>
      <c r="D3" s="11"/>
      <c r="E3" s="12"/>
      <c r="U3" s="11"/>
    </row>
    <row r="5" spans="1:21" ht="15" customHeight="1" x14ac:dyDescent="0.2">
      <c r="C5" s="567" t="s">
        <v>23</v>
      </c>
      <c r="D5" s="568"/>
      <c r="E5" s="406" t="s">
        <v>254</v>
      </c>
    </row>
    <row r="6" spans="1:21" ht="15" customHeight="1" x14ac:dyDescent="0.2">
      <c r="C6" s="567" t="s">
        <v>18</v>
      </c>
      <c r="D6" s="568"/>
      <c r="E6" s="406"/>
    </row>
    <row r="7" spans="1:21" ht="13.5" thickBot="1" x14ac:dyDescent="0.25">
      <c r="F7" s="133">
        <v>12</v>
      </c>
      <c r="G7" s="133">
        <v>15</v>
      </c>
      <c r="H7" s="133">
        <v>18</v>
      </c>
      <c r="I7" s="133">
        <v>21</v>
      </c>
      <c r="J7" s="133">
        <v>24</v>
      </c>
      <c r="K7" s="133">
        <v>27</v>
      </c>
      <c r="L7" s="133">
        <v>30</v>
      </c>
      <c r="M7" s="133">
        <v>33</v>
      </c>
      <c r="N7" s="133">
        <v>36</v>
      </c>
      <c r="O7" s="133">
        <v>39</v>
      </c>
      <c r="P7" s="133">
        <v>42</v>
      </c>
      <c r="Q7" s="133">
        <v>45</v>
      </c>
    </row>
    <row r="8" spans="1:21" ht="16.5" thickBot="1" x14ac:dyDescent="0.3">
      <c r="C8" s="451" t="s">
        <v>249</v>
      </c>
      <c r="D8" s="452"/>
      <c r="E8" s="453"/>
      <c r="F8" s="83">
        <v>18</v>
      </c>
      <c r="G8" s="83"/>
      <c r="H8" s="83"/>
      <c r="I8" s="83"/>
      <c r="J8" s="83"/>
      <c r="K8" s="83"/>
      <c r="L8" s="83"/>
      <c r="M8" s="83"/>
    </row>
    <row r="9" spans="1:21" ht="13.5" thickBot="1" x14ac:dyDescent="0.25">
      <c r="F9" s="133">
        <v>5</v>
      </c>
      <c r="G9" s="133">
        <v>6</v>
      </c>
      <c r="H9" s="133">
        <v>7</v>
      </c>
      <c r="I9" s="133">
        <v>8</v>
      </c>
      <c r="J9" s="133">
        <v>9</v>
      </c>
      <c r="K9" s="133">
        <v>10</v>
      </c>
      <c r="L9" s="133">
        <v>11</v>
      </c>
      <c r="M9" s="133">
        <v>12</v>
      </c>
      <c r="N9" s="133">
        <v>13</v>
      </c>
      <c r="O9" s="133">
        <v>14</v>
      </c>
      <c r="P9" s="133">
        <v>15</v>
      </c>
      <c r="Q9" s="133">
        <v>16</v>
      </c>
    </row>
    <row r="10" spans="1:21" s="14" customFormat="1" x14ac:dyDescent="0.2">
      <c r="C10" s="389"/>
      <c r="D10" s="90"/>
      <c r="E10" s="91"/>
      <c r="F10" s="569" t="s">
        <v>4</v>
      </c>
      <c r="G10" s="570"/>
      <c r="H10" s="570"/>
      <c r="I10" s="571"/>
      <c r="J10" s="569" t="s">
        <v>5</v>
      </c>
      <c r="K10" s="570"/>
      <c r="L10" s="570"/>
      <c r="M10" s="571"/>
      <c r="N10" s="569" t="s">
        <v>6</v>
      </c>
      <c r="O10" s="570"/>
      <c r="P10" s="570"/>
      <c r="Q10" s="571"/>
      <c r="R10" s="208"/>
      <c r="S10" s="93" t="s">
        <v>4</v>
      </c>
      <c r="T10" s="94" t="s">
        <v>5</v>
      </c>
      <c r="U10" s="95" t="s">
        <v>6</v>
      </c>
    </row>
    <row r="11" spans="1:21" s="14" customFormat="1" x14ac:dyDescent="0.2">
      <c r="C11" s="390"/>
      <c r="D11" s="15"/>
      <c r="E11" s="16"/>
      <c r="F11" s="17" t="s">
        <v>0</v>
      </c>
      <c r="G11" s="18" t="s">
        <v>1</v>
      </c>
      <c r="H11" s="18" t="s">
        <v>2</v>
      </c>
      <c r="I11" s="19" t="s">
        <v>3</v>
      </c>
      <c r="J11" s="17" t="s">
        <v>0</v>
      </c>
      <c r="K11" s="18" t="s">
        <v>1</v>
      </c>
      <c r="L11" s="18" t="s">
        <v>2</v>
      </c>
      <c r="M11" s="19" t="s">
        <v>3</v>
      </c>
      <c r="N11" s="17" t="s">
        <v>0</v>
      </c>
      <c r="O11" s="18" t="s">
        <v>1</v>
      </c>
      <c r="P11" s="18" t="s">
        <v>2</v>
      </c>
      <c r="Q11" s="19" t="s">
        <v>3</v>
      </c>
      <c r="R11" s="41"/>
      <c r="S11" s="17"/>
      <c r="T11" s="18"/>
      <c r="U11" s="96"/>
    </row>
    <row r="12" spans="1:21" s="142" customFormat="1" ht="26.25" thickBot="1" x14ac:dyDescent="0.25">
      <c r="A12" s="142" t="s">
        <v>95</v>
      </c>
      <c r="B12" s="142" t="s">
        <v>96</v>
      </c>
      <c r="C12" s="391" t="s">
        <v>20</v>
      </c>
      <c r="D12" s="143" t="s">
        <v>10</v>
      </c>
      <c r="E12" s="144"/>
      <c r="F12" s="145" t="s">
        <v>97</v>
      </c>
      <c r="G12" s="146" t="s">
        <v>98</v>
      </c>
      <c r="H12" s="146" t="s">
        <v>99</v>
      </c>
      <c r="I12" s="147" t="s">
        <v>100</v>
      </c>
      <c r="J12" s="145" t="s">
        <v>101</v>
      </c>
      <c r="K12" s="146" t="s">
        <v>102</v>
      </c>
      <c r="L12" s="146" t="s">
        <v>103</v>
      </c>
      <c r="M12" s="147" t="s">
        <v>104</v>
      </c>
      <c r="N12" s="145" t="s">
        <v>105</v>
      </c>
      <c r="O12" s="146" t="s">
        <v>106</v>
      </c>
      <c r="P12" s="146" t="s">
        <v>107</v>
      </c>
      <c r="Q12" s="147" t="s">
        <v>108</v>
      </c>
      <c r="R12" s="209"/>
      <c r="S12" s="145" t="s">
        <v>4</v>
      </c>
      <c r="T12" s="146" t="s">
        <v>5</v>
      </c>
      <c r="U12" s="149" t="s">
        <v>6</v>
      </c>
    </row>
    <row r="13" spans="1:21" ht="18.75" thickBot="1" x14ac:dyDescent="0.3">
      <c r="A13" s="11" t="str">
        <f>$E$5</f>
        <v>Lothian</v>
      </c>
      <c r="B13" s="11" t="str">
        <f>CONCATENATE(C13,D13)</f>
        <v>All SpecialtiesAll Specialties</v>
      </c>
      <c r="C13" s="392" t="str">
        <f>D13</f>
        <v>All Specialties</v>
      </c>
      <c r="D13" s="408" t="s">
        <v>55</v>
      </c>
      <c r="E13" s="80"/>
      <c r="F13" s="81"/>
      <c r="G13" s="81"/>
      <c r="H13" s="81"/>
      <c r="I13" s="81"/>
      <c r="J13" s="81"/>
      <c r="K13" s="81"/>
      <c r="L13" s="81"/>
      <c r="M13" s="81"/>
      <c r="N13" s="69"/>
      <c r="O13" s="69"/>
      <c r="P13" s="69"/>
      <c r="Q13" s="69"/>
      <c r="R13" s="69"/>
      <c r="S13" s="69"/>
      <c r="T13" s="69"/>
      <c r="U13" s="82"/>
    </row>
    <row r="14" spans="1:21" x14ac:dyDescent="0.2">
      <c r="A14" s="11" t="str">
        <f t="shared" ref="A14:A77" si="0">$E$5</f>
        <v>Lothian</v>
      </c>
      <c r="B14" s="11" t="str">
        <f t="shared" ref="B14:B77" si="1">CONCATENATE(C14,D14)</f>
        <v>All Specialties1</v>
      </c>
      <c r="C14" s="393" t="str">
        <f t="shared" ref="C14:C36" si="2">C13</f>
        <v>All Specialties</v>
      </c>
      <c r="D14" s="84">
        <v>1</v>
      </c>
      <c r="E14" s="21" t="s">
        <v>52</v>
      </c>
      <c r="F14" s="62">
        <f>SUM(F38,F62,F86,F110,F134,F158,F182,F206,F230,F254,F278,F302,F326,F350,F374,F398,F422,F446,F470,F494,F518,F542,F566,F758)</f>
        <v>2340</v>
      </c>
      <c r="G14" s="20"/>
      <c r="H14" s="20"/>
      <c r="I14" s="117"/>
      <c r="J14" s="125"/>
      <c r="K14" s="13"/>
      <c r="L14" s="13"/>
      <c r="M14" s="126"/>
      <c r="N14" s="125"/>
      <c r="O14" s="13"/>
      <c r="P14" s="13"/>
      <c r="Q14" s="126"/>
      <c r="R14" s="41"/>
      <c r="S14" s="116"/>
      <c r="T14" s="20"/>
      <c r="U14" s="118"/>
    </row>
    <row r="15" spans="1:21" x14ac:dyDescent="0.2">
      <c r="A15" s="11" t="str">
        <f t="shared" si="0"/>
        <v>Lothian</v>
      </c>
      <c r="B15" s="11" t="str">
        <f t="shared" si="1"/>
        <v>All Specialties2</v>
      </c>
      <c r="C15" s="393" t="str">
        <f t="shared" si="2"/>
        <v>All Specialties</v>
      </c>
      <c r="D15" s="84">
        <v>2</v>
      </c>
      <c r="E15" s="21" t="s">
        <v>93</v>
      </c>
      <c r="F15" s="62">
        <f t="shared" ref="F15:F16" si="3">SUM(F39,F63,F87,F111,F135,F159,F183,F207,F231,F255,F279,F303,F327,F351,F375,F399,F423,F447,F471,F495,F519,F543,F567,F759)</f>
        <v>507</v>
      </c>
      <c r="G15" s="20"/>
      <c r="H15" s="20"/>
      <c r="I15" s="117"/>
      <c r="J15" s="116"/>
      <c r="K15" s="20"/>
      <c r="L15" s="20"/>
      <c r="M15" s="117"/>
      <c r="N15" s="116"/>
      <c r="O15" s="20"/>
      <c r="P15" s="20"/>
      <c r="Q15" s="117"/>
      <c r="R15" s="41"/>
      <c r="S15" s="116"/>
      <c r="T15" s="20"/>
      <c r="U15" s="118"/>
    </row>
    <row r="16" spans="1:21" x14ac:dyDescent="0.2">
      <c r="A16" s="11" t="str">
        <f t="shared" si="0"/>
        <v>Lothian</v>
      </c>
      <c r="B16" s="11" t="str">
        <f t="shared" si="1"/>
        <v>All Specialties3</v>
      </c>
      <c r="C16" s="393" t="str">
        <f t="shared" si="2"/>
        <v>All Specialties</v>
      </c>
      <c r="D16" s="84">
        <v>3</v>
      </c>
      <c r="E16" s="21" t="s">
        <v>94</v>
      </c>
      <c r="F16" s="62">
        <f t="shared" si="3"/>
        <v>11606</v>
      </c>
      <c r="G16" s="20"/>
      <c r="H16" s="20"/>
      <c r="I16" s="117"/>
      <c r="J16" s="116"/>
      <c r="K16" s="20"/>
      <c r="L16" s="20"/>
      <c r="M16" s="117"/>
      <c r="N16" s="116"/>
      <c r="O16" s="20"/>
      <c r="P16" s="20"/>
      <c r="Q16" s="117"/>
      <c r="R16" s="41"/>
      <c r="S16" s="116"/>
      <c r="T16" s="20"/>
      <c r="U16" s="118"/>
    </row>
    <row r="17" spans="1:21" x14ac:dyDescent="0.2">
      <c r="A17" s="11" t="str">
        <f t="shared" si="0"/>
        <v>Lothian</v>
      </c>
      <c r="B17" s="11" t="str">
        <f t="shared" si="1"/>
        <v xml:space="preserve">All Specialties </v>
      </c>
      <c r="C17" s="393" t="str">
        <f t="shared" si="2"/>
        <v>All Specialties</v>
      </c>
      <c r="D17" s="88" t="s">
        <v>79</v>
      </c>
      <c r="E17" s="34"/>
      <c r="F17" s="20"/>
      <c r="G17" s="20"/>
      <c r="H17" s="20"/>
      <c r="I17" s="117"/>
      <c r="J17" s="127"/>
      <c r="K17" s="52"/>
      <c r="L17" s="52"/>
      <c r="M17" s="128"/>
      <c r="N17" s="127"/>
      <c r="O17" s="52"/>
      <c r="P17" s="52"/>
      <c r="Q17" s="128"/>
      <c r="R17" s="41"/>
      <c r="S17" s="116"/>
      <c r="T17" s="20"/>
      <c r="U17" s="118"/>
    </row>
    <row r="18" spans="1:21" s="14" customFormat="1" x14ac:dyDescent="0.2">
      <c r="A18" s="11" t="str">
        <f t="shared" si="0"/>
        <v>Lothian</v>
      </c>
      <c r="B18" s="11" t="str">
        <f t="shared" si="1"/>
        <v xml:space="preserve">All Specialties </v>
      </c>
      <c r="C18" s="393" t="str">
        <f t="shared" si="2"/>
        <v>All Specialties</v>
      </c>
      <c r="D18" s="84" t="s">
        <v>79</v>
      </c>
      <c r="E18" s="21" t="s">
        <v>33</v>
      </c>
      <c r="F18" s="23"/>
      <c r="G18" s="24"/>
      <c r="H18" s="24"/>
      <c r="I18" s="25"/>
      <c r="J18" s="23"/>
      <c r="K18" s="24"/>
      <c r="L18" s="24"/>
      <c r="M18" s="25"/>
      <c r="N18" s="23"/>
      <c r="O18" s="24"/>
      <c r="P18" s="24"/>
      <c r="Q18" s="25"/>
      <c r="R18" s="41"/>
      <c r="S18" s="23"/>
      <c r="T18" s="24"/>
      <c r="U18" s="104"/>
    </row>
    <row r="19" spans="1:21" x14ac:dyDescent="0.2">
      <c r="A19" s="11" t="str">
        <f t="shared" si="0"/>
        <v>Lothian</v>
      </c>
      <c r="B19" s="11" t="str">
        <f t="shared" si="1"/>
        <v>All Specialties4</v>
      </c>
      <c r="C19" s="393" t="str">
        <f t="shared" si="2"/>
        <v>All Specialties</v>
      </c>
      <c r="D19" s="151">
        <v>4</v>
      </c>
      <c r="E19" s="152" t="s">
        <v>14</v>
      </c>
      <c r="F19" s="153">
        <f t="shared" ref="F19:I19" si="4">SUM(F43,F67,F91,F115,F139,F163,F187,F211,F235,F259,F283,F307,F331,F355,F379,F403,F427,F451,F475,F499,F523,F547,F571,F763)</f>
        <v>10778.25</v>
      </c>
      <c r="G19" s="154">
        <f t="shared" si="4"/>
        <v>11108.51430020284</v>
      </c>
      <c r="H19" s="154">
        <f t="shared" si="4"/>
        <v>11158.442224475999</v>
      </c>
      <c r="I19" s="155">
        <f t="shared" si="4"/>
        <v>11059.033772819472</v>
      </c>
      <c r="J19" s="153">
        <f t="shared" ref="J19:Q19" si="5">SUM(J43,J67,J91,J115,J139,J163,J187,J211,J235,J259,J283,J307,J331,J355,J379,J403,J427,J451,J475,J499,J523,J547,J571,J763)</f>
        <v>0</v>
      </c>
      <c r="K19" s="154">
        <f t="shared" si="5"/>
        <v>0</v>
      </c>
      <c r="L19" s="154">
        <f t="shared" si="5"/>
        <v>0</v>
      </c>
      <c r="M19" s="155">
        <f t="shared" si="5"/>
        <v>0</v>
      </c>
      <c r="N19" s="153">
        <f t="shared" si="5"/>
        <v>0</v>
      </c>
      <c r="O19" s="154">
        <f t="shared" si="5"/>
        <v>0</v>
      </c>
      <c r="P19" s="154">
        <f t="shared" si="5"/>
        <v>0</v>
      </c>
      <c r="Q19" s="155">
        <f t="shared" si="5"/>
        <v>0</v>
      </c>
      <c r="R19" s="41"/>
      <c r="S19" s="179">
        <f>SUM(F19:I19)</f>
        <v>44104.240297498312</v>
      </c>
      <c r="T19" s="180">
        <f>SUM(J19:M19)</f>
        <v>0</v>
      </c>
      <c r="U19" s="181">
        <f>SUM(N19:Q19)</f>
        <v>0</v>
      </c>
    </row>
    <row r="20" spans="1:21" x14ac:dyDescent="0.2">
      <c r="A20" s="11" t="str">
        <f t="shared" si="0"/>
        <v>Lothian</v>
      </c>
      <c r="B20" s="11" t="str">
        <f t="shared" si="1"/>
        <v>All Specialties5</v>
      </c>
      <c r="C20" s="393" t="str">
        <f t="shared" si="2"/>
        <v>All Specialties</v>
      </c>
      <c r="D20" s="151">
        <v>5</v>
      </c>
      <c r="E20" s="158" t="s">
        <v>28</v>
      </c>
      <c r="F20" s="153">
        <f t="shared" ref="F20:I20" si="6">SUM(F44,F68,F92,F116,F140,F164,F188,F212,F236,F260,F284,F308,F332,F356,F380,F404,F428,F452,F476,F500,F524,F548,F572,F764)</f>
        <v>0</v>
      </c>
      <c r="G20" s="154">
        <f t="shared" si="6"/>
        <v>0</v>
      </c>
      <c r="H20" s="154">
        <f t="shared" si="6"/>
        <v>0</v>
      </c>
      <c r="I20" s="155">
        <f t="shared" si="6"/>
        <v>0</v>
      </c>
      <c r="J20" s="153">
        <f t="shared" ref="J20:Q20" si="7">SUM(J44,J68,J92,J116,J140,J164,J188,J212,J236,J260,J284,J308,J332,J356,J380,J404,J428,J452,J476,J500,J524,J548,J572,J764)</f>
        <v>0</v>
      </c>
      <c r="K20" s="154">
        <f t="shared" si="7"/>
        <v>0</v>
      </c>
      <c r="L20" s="154">
        <f t="shared" si="7"/>
        <v>0</v>
      </c>
      <c r="M20" s="155">
        <f t="shared" si="7"/>
        <v>0</v>
      </c>
      <c r="N20" s="153">
        <f t="shared" si="7"/>
        <v>0</v>
      </c>
      <c r="O20" s="154">
        <f t="shared" si="7"/>
        <v>0</v>
      </c>
      <c r="P20" s="154">
        <f t="shared" si="7"/>
        <v>0</v>
      </c>
      <c r="Q20" s="155">
        <f t="shared" si="7"/>
        <v>0</v>
      </c>
      <c r="R20" s="41"/>
      <c r="S20" s="153">
        <f>SUM(F20:I20)</f>
        <v>0</v>
      </c>
      <c r="T20" s="154">
        <f>SUM(J20:M20)</f>
        <v>0</v>
      </c>
      <c r="U20" s="157">
        <f>SUM(N20:Q20)</f>
        <v>0</v>
      </c>
    </row>
    <row r="21" spans="1:21" x14ac:dyDescent="0.2">
      <c r="A21" s="11" t="str">
        <f t="shared" si="0"/>
        <v>Lothian</v>
      </c>
      <c r="B21" s="11" t="str">
        <f t="shared" si="1"/>
        <v>All Specialties6</v>
      </c>
      <c r="C21" s="393" t="str">
        <f t="shared" si="2"/>
        <v>All Specialties</v>
      </c>
      <c r="D21" s="182">
        <v>6</v>
      </c>
      <c r="E21" s="158" t="s">
        <v>13</v>
      </c>
      <c r="F21" s="153">
        <f t="shared" ref="F21:I21" si="8">SUM(F45,F69,F93,F117,F141,F165,F189,F213,F237,F261,F285,F309,F333,F357,F381,F405,F429,F453,F477,F501,F525,F549,F573,F765)</f>
        <v>1602.46</v>
      </c>
      <c r="G21" s="154">
        <f t="shared" si="8"/>
        <v>1733.78</v>
      </c>
      <c r="H21" s="154">
        <f t="shared" si="8"/>
        <v>1852.56</v>
      </c>
      <c r="I21" s="155">
        <f t="shared" si="8"/>
        <v>1550.3600000000001</v>
      </c>
      <c r="J21" s="153">
        <f t="shared" ref="J21:Q21" si="9">SUM(J45,J69,J93,J117,J141,J165,J189,J213,J237,J261,J285,J309,J333,J357,J381,J405,J429,J453,J477,J501,J525,J549,J573,J765)</f>
        <v>0</v>
      </c>
      <c r="K21" s="154">
        <f t="shared" si="9"/>
        <v>0</v>
      </c>
      <c r="L21" s="154">
        <f t="shared" si="9"/>
        <v>0</v>
      </c>
      <c r="M21" s="155">
        <f t="shared" si="9"/>
        <v>0</v>
      </c>
      <c r="N21" s="153">
        <f t="shared" si="9"/>
        <v>0</v>
      </c>
      <c r="O21" s="154">
        <f t="shared" si="9"/>
        <v>0</v>
      </c>
      <c r="P21" s="154">
        <f t="shared" si="9"/>
        <v>0</v>
      </c>
      <c r="Q21" s="155">
        <f t="shared" si="9"/>
        <v>0</v>
      </c>
      <c r="R21" s="41"/>
      <c r="S21" s="159">
        <f>SUM(F21:I21)</f>
        <v>6739.16</v>
      </c>
      <c r="T21" s="160">
        <f>SUM(J21:M21)</f>
        <v>0</v>
      </c>
      <c r="U21" s="162">
        <f>SUM(N21:Q21)</f>
        <v>0</v>
      </c>
    </row>
    <row r="22" spans="1:21" s="14" customFormat="1" x14ac:dyDescent="0.2">
      <c r="A22" s="11" t="str">
        <f t="shared" si="0"/>
        <v>Lothian</v>
      </c>
      <c r="B22" s="11" t="str">
        <f t="shared" si="1"/>
        <v>All Specialties7</v>
      </c>
      <c r="C22" s="393" t="str">
        <f t="shared" si="2"/>
        <v>All Specialties</v>
      </c>
      <c r="D22" s="84">
        <v>7</v>
      </c>
      <c r="E22" s="21" t="s">
        <v>16</v>
      </c>
      <c r="F22" s="62">
        <f t="shared" ref="F22:I22" si="10">SUM(F19:F20)-F21</f>
        <v>9175.7900000000009</v>
      </c>
      <c r="G22" s="63">
        <f t="shared" si="10"/>
        <v>9374.7343002028392</v>
      </c>
      <c r="H22" s="63">
        <f t="shared" si="10"/>
        <v>9305.8822244759995</v>
      </c>
      <c r="I22" s="64">
        <f t="shared" si="10"/>
        <v>9508.6737728194712</v>
      </c>
      <c r="J22" s="62">
        <f t="shared" ref="J22" si="11">SUM(J19:J20)-J21</f>
        <v>0</v>
      </c>
      <c r="K22" s="63">
        <f t="shared" ref="K22" si="12">SUM(K19:K20)-K21</f>
        <v>0</v>
      </c>
      <c r="L22" s="63">
        <f t="shared" ref="L22" si="13">SUM(L19:L20)-L21</f>
        <v>0</v>
      </c>
      <c r="M22" s="64">
        <f t="shared" ref="M22" si="14">SUM(M19:M20)-M21</f>
        <v>0</v>
      </c>
      <c r="N22" s="62">
        <f t="shared" ref="N22" si="15">SUM(N19:N20)-N21</f>
        <v>0</v>
      </c>
      <c r="O22" s="63">
        <f t="shared" ref="O22" si="16">SUM(O19:O20)-O21</f>
        <v>0</v>
      </c>
      <c r="P22" s="63">
        <f t="shared" ref="P22" si="17">SUM(P19:P20)-P21</f>
        <v>0</v>
      </c>
      <c r="Q22" s="64">
        <f t="shared" ref="Q22" si="18">SUM(Q19:Q20)-Q21</f>
        <v>0</v>
      </c>
      <c r="R22" s="79"/>
      <c r="S22" s="62">
        <f>SUM(S19:S20)-S21</f>
        <v>37365.080297498309</v>
      </c>
      <c r="T22" s="63">
        <f>SUM(T19:T20)-T21</f>
        <v>0</v>
      </c>
      <c r="U22" s="100">
        <f>SUM(U19:U20)-U21</f>
        <v>0</v>
      </c>
    </row>
    <row r="23" spans="1:21" s="42" customFormat="1" x14ac:dyDescent="0.2">
      <c r="A23" s="11" t="str">
        <f t="shared" si="0"/>
        <v>Lothian</v>
      </c>
      <c r="B23" s="11" t="str">
        <f t="shared" si="1"/>
        <v xml:space="preserve">All Specialties </v>
      </c>
      <c r="C23" s="393" t="str">
        <f t="shared" si="2"/>
        <v>All Specialties</v>
      </c>
      <c r="D23" s="88" t="s">
        <v>79</v>
      </c>
      <c r="E23" s="34"/>
      <c r="F23" s="74"/>
      <c r="G23" s="75"/>
      <c r="H23" s="75"/>
      <c r="I23" s="76"/>
      <c r="J23" s="77"/>
      <c r="K23" s="56"/>
      <c r="L23" s="56"/>
      <c r="M23" s="78"/>
      <c r="N23" s="77"/>
      <c r="O23" s="56"/>
      <c r="P23" s="56"/>
      <c r="Q23" s="78"/>
      <c r="R23" s="41"/>
      <c r="S23" s="77"/>
      <c r="T23" s="56"/>
      <c r="U23" s="101"/>
    </row>
    <row r="24" spans="1:21" s="14" customFormat="1" x14ac:dyDescent="0.2">
      <c r="A24" s="11" t="str">
        <f t="shared" si="0"/>
        <v>Lothian</v>
      </c>
      <c r="B24" s="11" t="str">
        <f t="shared" si="1"/>
        <v xml:space="preserve">All Specialties </v>
      </c>
      <c r="C24" s="393" t="str">
        <f t="shared" si="2"/>
        <v>All Specialties</v>
      </c>
      <c r="D24" s="84" t="s">
        <v>79</v>
      </c>
      <c r="E24" s="21" t="s">
        <v>29</v>
      </c>
      <c r="F24" s="71"/>
      <c r="G24" s="72"/>
      <c r="H24" s="72"/>
      <c r="I24" s="73"/>
      <c r="J24" s="71"/>
      <c r="K24" s="72"/>
      <c r="L24" s="72"/>
      <c r="M24" s="73"/>
      <c r="N24" s="71"/>
      <c r="O24" s="72"/>
      <c r="P24" s="72"/>
      <c r="Q24" s="73"/>
      <c r="R24" s="41"/>
      <c r="S24" s="71"/>
      <c r="T24" s="72"/>
      <c r="U24" s="97"/>
    </row>
    <row r="25" spans="1:21" s="42" customFormat="1" x14ac:dyDescent="0.2">
      <c r="A25" s="11" t="str">
        <f t="shared" si="0"/>
        <v>Lothian</v>
      </c>
      <c r="B25" s="11" t="str">
        <f t="shared" si="1"/>
        <v>All Specialties8</v>
      </c>
      <c r="C25" s="393" t="str">
        <f t="shared" si="2"/>
        <v>All Specialties</v>
      </c>
      <c r="D25" s="151">
        <v>8</v>
      </c>
      <c r="E25" s="152" t="s">
        <v>46</v>
      </c>
      <c r="F25" s="153">
        <f t="shared" ref="F25:I25" si="19">SUM(F49,F73,F97,F121,F145,F169,F193,F217,F241,F265,F289,F313,F337,F361,F385,F409,F433,F457,F481,F505,F529,F553,F577,F769)</f>
        <v>8402.7049999999999</v>
      </c>
      <c r="G25" s="154">
        <f t="shared" si="19"/>
        <v>8432.7200000000012</v>
      </c>
      <c r="H25" s="154">
        <f t="shared" si="19"/>
        <v>8506.7049999999999</v>
      </c>
      <c r="I25" s="155">
        <f t="shared" si="19"/>
        <v>8531.7049999999999</v>
      </c>
      <c r="J25" s="153">
        <f t="shared" ref="J25:Q25" si="20">SUM(J49,J73,J97,J121,J145,J169,J193,J217,J241,J265,J289,J313,J337,J361,J385,J409,J433,J457,J481,J505,J529,J553,J577,J769)</f>
        <v>0</v>
      </c>
      <c r="K25" s="154">
        <f t="shared" si="20"/>
        <v>0</v>
      </c>
      <c r="L25" s="154">
        <f t="shared" si="20"/>
        <v>0</v>
      </c>
      <c r="M25" s="155">
        <f t="shared" si="20"/>
        <v>0</v>
      </c>
      <c r="N25" s="153">
        <f t="shared" si="20"/>
        <v>0</v>
      </c>
      <c r="O25" s="154">
        <f t="shared" si="20"/>
        <v>0</v>
      </c>
      <c r="P25" s="154">
        <f t="shared" si="20"/>
        <v>0</v>
      </c>
      <c r="Q25" s="155">
        <f t="shared" si="20"/>
        <v>0</v>
      </c>
      <c r="R25" s="39"/>
      <c r="S25" s="153">
        <f>SUM(F25:I25)</f>
        <v>33873.835000000006</v>
      </c>
      <c r="T25" s="154">
        <f>SUM(J25:M25)</f>
        <v>0</v>
      </c>
      <c r="U25" s="157">
        <f>SUM(N25:Q25)</f>
        <v>0</v>
      </c>
    </row>
    <row r="26" spans="1:21" s="42" customFormat="1" x14ac:dyDescent="0.2">
      <c r="A26" s="11" t="str">
        <f t="shared" si="0"/>
        <v>Lothian</v>
      </c>
      <c r="B26" s="11" t="str">
        <f t="shared" si="1"/>
        <v>All Specialties9</v>
      </c>
      <c r="C26" s="393" t="str">
        <f t="shared" si="2"/>
        <v>All Specialties</v>
      </c>
      <c r="D26" s="151">
        <v>9</v>
      </c>
      <c r="E26" s="158" t="s">
        <v>53</v>
      </c>
      <c r="F26" s="153">
        <f t="shared" ref="F26:I26" si="21">SUM(F50,F74,F98,F122,F146,F170,F194,F218,F242,F266,F290,F314,F338,F362,F386,F410,F434,F458,F482,F506,F530,F554,F578,F770)</f>
        <v>417</v>
      </c>
      <c r="G26" s="154">
        <f t="shared" si="21"/>
        <v>677.09523809523807</v>
      </c>
      <c r="H26" s="154">
        <f t="shared" si="21"/>
        <v>1148.0952380952381</v>
      </c>
      <c r="I26" s="155">
        <f t="shared" si="21"/>
        <v>1510.0952380952381</v>
      </c>
      <c r="J26" s="153">
        <f t="shared" ref="J26:Q26" si="22">SUM(J50,J74,J98,J122,J146,J170,J194,J218,J242,J266,J290,J314,J338,J362,J386,J410,J434,J458,J482,J506,J530,J554,J578,J770)</f>
        <v>0</v>
      </c>
      <c r="K26" s="154">
        <f t="shared" si="22"/>
        <v>0</v>
      </c>
      <c r="L26" s="154">
        <f t="shared" si="22"/>
        <v>0</v>
      </c>
      <c r="M26" s="155">
        <f t="shared" si="22"/>
        <v>0</v>
      </c>
      <c r="N26" s="153">
        <f t="shared" si="22"/>
        <v>0</v>
      </c>
      <c r="O26" s="154">
        <f t="shared" si="22"/>
        <v>0</v>
      </c>
      <c r="P26" s="154">
        <f t="shared" si="22"/>
        <v>0</v>
      </c>
      <c r="Q26" s="155">
        <f t="shared" si="22"/>
        <v>0</v>
      </c>
      <c r="R26" s="39"/>
      <c r="S26" s="159">
        <f>SUM(F26:I26)</f>
        <v>3752.2857142857142</v>
      </c>
      <c r="T26" s="160">
        <f>SUM(J26:M26)</f>
        <v>0</v>
      </c>
      <c r="U26" s="162">
        <f>SUM(N26:Q26)</f>
        <v>0</v>
      </c>
    </row>
    <row r="27" spans="1:21" s="42" customFormat="1" x14ac:dyDescent="0.2">
      <c r="A27" s="11" t="str">
        <f t="shared" si="0"/>
        <v>Lothian</v>
      </c>
      <c r="B27" s="11" t="str">
        <f t="shared" si="1"/>
        <v>All Specialties10</v>
      </c>
      <c r="C27" s="393" t="str">
        <f t="shared" si="2"/>
        <v>All Specialties</v>
      </c>
      <c r="D27" s="84">
        <v>10</v>
      </c>
      <c r="E27" s="21" t="s">
        <v>32</v>
      </c>
      <c r="F27" s="62">
        <f t="shared" ref="F27:I27" si="23">SUM(F25:F26)</f>
        <v>8819.7049999999999</v>
      </c>
      <c r="G27" s="63">
        <f t="shared" si="23"/>
        <v>9109.8152380952397</v>
      </c>
      <c r="H27" s="63">
        <f t="shared" si="23"/>
        <v>9654.8002380952385</v>
      </c>
      <c r="I27" s="64">
        <f t="shared" si="23"/>
        <v>10041.800238095238</v>
      </c>
      <c r="J27" s="62">
        <f t="shared" ref="J27" si="24">SUM(J25:J26)</f>
        <v>0</v>
      </c>
      <c r="K27" s="63">
        <f t="shared" ref="K27" si="25">SUM(K25:K26)</f>
        <v>0</v>
      </c>
      <c r="L27" s="63">
        <f t="shared" ref="L27" si="26">SUM(L25:L26)</f>
        <v>0</v>
      </c>
      <c r="M27" s="64">
        <f t="shared" ref="M27" si="27">SUM(M25:M26)</f>
        <v>0</v>
      </c>
      <c r="N27" s="62">
        <f t="shared" ref="N27" si="28">SUM(N25:N26)</f>
        <v>0</v>
      </c>
      <c r="O27" s="63">
        <f t="shared" ref="O27" si="29">SUM(O25:O26)</f>
        <v>0</v>
      </c>
      <c r="P27" s="63">
        <f t="shared" ref="P27" si="30">SUM(P25:P26)</f>
        <v>0</v>
      </c>
      <c r="Q27" s="64">
        <f t="shared" ref="Q27" si="31">SUM(Q25:Q26)</f>
        <v>0</v>
      </c>
      <c r="R27" s="79"/>
      <c r="S27" s="62">
        <f>SUM(F27:I27)</f>
        <v>37626.120714285717</v>
      </c>
      <c r="T27" s="63">
        <f>SUM(J27:M27)</f>
        <v>0</v>
      </c>
      <c r="U27" s="100">
        <f>SUM(N27:Q27)</f>
        <v>0</v>
      </c>
    </row>
    <row r="28" spans="1:21" s="42" customFormat="1" x14ac:dyDescent="0.2">
      <c r="A28" s="11" t="str">
        <f t="shared" si="0"/>
        <v>Lothian</v>
      </c>
      <c r="B28" s="11" t="str">
        <f t="shared" si="1"/>
        <v xml:space="preserve">All Specialties </v>
      </c>
      <c r="C28" s="393" t="str">
        <f t="shared" si="2"/>
        <v>All Specialties</v>
      </c>
      <c r="D28" s="89" t="s">
        <v>79</v>
      </c>
      <c r="E28" s="43"/>
      <c r="F28" s="77"/>
      <c r="G28" s="56"/>
      <c r="H28" s="56"/>
      <c r="I28" s="78"/>
      <c r="J28" s="77"/>
      <c r="K28" s="56"/>
      <c r="L28" s="56"/>
      <c r="M28" s="78"/>
      <c r="N28" s="77"/>
      <c r="O28" s="56"/>
      <c r="P28" s="56"/>
      <c r="Q28" s="78"/>
      <c r="R28" s="39"/>
      <c r="S28" s="77"/>
      <c r="T28" s="56"/>
      <c r="U28" s="101"/>
    </row>
    <row r="29" spans="1:21" s="14" customFormat="1" x14ac:dyDescent="0.2">
      <c r="A29" s="11" t="str">
        <f t="shared" si="0"/>
        <v>Lothian</v>
      </c>
      <c r="B29" s="11" t="str">
        <f t="shared" si="1"/>
        <v xml:space="preserve">All Specialties </v>
      </c>
      <c r="C29" s="393" t="str">
        <f t="shared" si="2"/>
        <v>All Specialties</v>
      </c>
      <c r="D29" s="84" t="s">
        <v>79</v>
      </c>
      <c r="E29" s="21" t="s">
        <v>24</v>
      </c>
      <c r="F29" s="71"/>
      <c r="G29" s="72"/>
      <c r="H29" s="72"/>
      <c r="I29" s="73"/>
      <c r="J29" s="71"/>
      <c r="K29" s="72"/>
      <c r="L29" s="72"/>
      <c r="M29" s="73"/>
      <c r="N29" s="71"/>
      <c r="O29" s="72"/>
      <c r="P29" s="72"/>
      <c r="Q29" s="73"/>
      <c r="R29" s="39"/>
      <c r="S29" s="71"/>
      <c r="T29" s="72"/>
      <c r="U29" s="97"/>
    </row>
    <row r="30" spans="1:21" x14ac:dyDescent="0.2">
      <c r="A30" s="11" t="str">
        <f t="shared" si="0"/>
        <v>Lothian</v>
      </c>
      <c r="B30" s="11" t="str">
        <f t="shared" si="1"/>
        <v>All Specialties11</v>
      </c>
      <c r="C30" s="393" t="str">
        <f t="shared" si="2"/>
        <v>All Specialties</v>
      </c>
      <c r="D30" s="151">
        <v>11</v>
      </c>
      <c r="E30" s="152" t="s">
        <v>109</v>
      </c>
      <c r="F30" s="153">
        <f>F22-F25</f>
        <v>773.08500000000095</v>
      </c>
      <c r="G30" s="154">
        <f t="shared" ref="G30:I30" si="32">G22-G25</f>
        <v>942.01430020283806</v>
      </c>
      <c r="H30" s="154">
        <f t="shared" si="32"/>
        <v>799.17722447599954</v>
      </c>
      <c r="I30" s="155">
        <f t="shared" si="32"/>
        <v>976.96877281947127</v>
      </c>
      <c r="J30" s="153">
        <f t="shared" ref="J30:Q30" si="33">J22-J25</f>
        <v>0</v>
      </c>
      <c r="K30" s="154">
        <f t="shared" si="33"/>
        <v>0</v>
      </c>
      <c r="L30" s="154">
        <f t="shared" si="33"/>
        <v>0</v>
      </c>
      <c r="M30" s="155">
        <f t="shared" si="33"/>
        <v>0</v>
      </c>
      <c r="N30" s="153">
        <f t="shared" si="33"/>
        <v>0</v>
      </c>
      <c r="O30" s="154">
        <f t="shared" si="33"/>
        <v>0</v>
      </c>
      <c r="P30" s="154">
        <f t="shared" si="33"/>
        <v>0</v>
      </c>
      <c r="Q30" s="155">
        <f t="shared" si="33"/>
        <v>0</v>
      </c>
      <c r="R30" s="56"/>
      <c r="S30" s="159">
        <f>S22-S25</f>
        <v>3491.2452974983025</v>
      </c>
      <c r="T30" s="154">
        <f>T22-T25</f>
        <v>0</v>
      </c>
      <c r="U30" s="157">
        <f>U22-U25</f>
        <v>0</v>
      </c>
    </row>
    <row r="31" spans="1:21" x14ac:dyDescent="0.2">
      <c r="A31" s="11" t="str">
        <f t="shared" si="0"/>
        <v>Lothian</v>
      </c>
      <c r="B31" s="11" t="str">
        <f t="shared" si="1"/>
        <v>All Specialties12</v>
      </c>
      <c r="C31" s="393" t="str">
        <f t="shared" si="2"/>
        <v>All Specialties</v>
      </c>
      <c r="D31" s="151">
        <v>12</v>
      </c>
      <c r="E31" s="152" t="s">
        <v>110</v>
      </c>
      <c r="F31" s="159">
        <f>F22-F27</f>
        <v>356.08500000000095</v>
      </c>
      <c r="G31" s="160">
        <f t="shared" ref="G31:U31" si="34">G22-G27</f>
        <v>264.91906210759953</v>
      </c>
      <c r="H31" s="160">
        <f t="shared" si="34"/>
        <v>-348.91801361923899</v>
      </c>
      <c r="I31" s="161">
        <f t="shared" si="34"/>
        <v>-533.12646527576726</v>
      </c>
      <c r="J31" s="159">
        <f t="shared" ref="J31:Q31" si="35">J22-J27</f>
        <v>0</v>
      </c>
      <c r="K31" s="160">
        <f t="shared" si="35"/>
        <v>0</v>
      </c>
      <c r="L31" s="160">
        <f t="shared" si="35"/>
        <v>0</v>
      </c>
      <c r="M31" s="161">
        <f t="shared" si="35"/>
        <v>0</v>
      </c>
      <c r="N31" s="159">
        <f t="shared" si="35"/>
        <v>0</v>
      </c>
      <c r="O31" s="160">
        <f t="shared" si="35"/>
        <v>0</v>
      </c>
      <c r="P31" s="160">
        <f t="shared" si="35"/>
        <v>0</v>
      </c>
      <c r="Q31" s="161">
        <f t="shared" si="35"/>
        <v>0</v>
      </c>
      <c r="R31" s="56">
        <f t="shared" si="34"/>
        <v>0</v>
      </c>
      <c r="S31" s="159">
        <f t="shared" si="34"/>
        <v>-261.04041678740759</v>
      </c>
      <c r="T31" s="160">
        <f t="shared" si="34"/>
        <v>0</v>
      </c>
      <c r="U31" s="162">
        <f t="shared" si="34"/>
        <v>0</v>
      </c>
    </row>
    <row r="32" spans="1:21" x14ac:dyDescent="0.2">
      <c r="A32" s="11" t="str">
        <f t="shared" si="0"/>
        <v>Lothian</v>
      </c>
      <c r="B32" s="11" t="str">
        <f t="shared" si="1"/>
        <v>All Specialties13</v>
      </c>
      <c r="C32" s="393" t="str">
        <f t="shared" si="2"/>
        <v>All Specialties</v>
      </c>
      <c r="D32" s="151">
        <v>13</v>
      </c>
      <c r="E32" s="158" t="s">
        <v>27</v>
      </c>
      <c r="F32" s="153">
        <f t="shared" ref="F32:I32" si="36">SUM(F56,F80,F104,F128,F152,F176,F200,F224,F248,F272,F296,F320,F344,F368,F392,F416,F440,F464,F488,F512,F536,F560,F584,F776)</f>
        <v>11962.084999999999</v>
      </c>
      <c r="G32" s="154">
        <f t="shared" si="36"/>
        <v>12227.0040621076</v>
      </c>
      <c r="H32" s="154">
        <f t="shared" si="36"/>
        <v>11878.08604848836</v>
      </c>
      <c r="I32" s="155">
        <f t="shared" si="36"/>
        <v>11344.959583212596</v>
      </c>
      <c r="J32" s="153">
        <f t="shared" ref="J32:Q32" si="37">SUM(J56,J80,J104,J128,J152,J176,J200,J224,J248,J272,J296,J320,J344,J368,J392,J416,J440,J464,J488,J512,J536,J560,J584,J776)</f>
        <v>11344.959583212596</v>
      </c>
      <c r="K32" s="154">
        <f t="shared" si="37"/>
        <v>11344.959583212596</v>
      </c>
      <c r="L32" s="154">
        <f t="shared" si="37"/>
        <v>11344.959583212596</v>
      </c>
      <c r="M32" s="155">
        <f t="shared" si="37"/>
        <v>11344.959583212596</v>
      </c>
      <c r="N32" s="153">
        <f t="shared" si="37"/>
        <v>11344.959583212596</v>
      </c>
      <c r="O32" s="154">
        <f t="shared" si="37"/>
        <v>11344.959583212596</v>
      </c>
      <c r="P32" s="154">
        <f t="shared" si="37"/>
        <v>11344.959583212596</v>
      </c>
      <c r="Q32" s="155">
        <f t="shared" si="37"/>
        <v>11344.959583212596</v>
      </c>
      <c r="R32" s="56"/>
      <c r="S32" s="163">
        <f>I32</f>
        <v>11344.959583212596</v>
      </c>
      <c r="T32" s="164">
        <f>M32</f>
        <v>11344.959583212596</v>
      </c>
      <c r="U32" s="165">
        <f>Q32</f>
        <v>11344.959583212596</v>
      </c>
    </row>
    <row r="33" spans="1:21" x14ac:dyDescent="0.2">
      <c r="A33" s="11" t="str">
        <f t="shared" si="0"/>
        <v>Lothian</v>
      </c>
      <c r="B33" s="11" t="str">
        <f t="shared" si="1"/>
        <v>All Specialties14</v>
      </c>
      <c r="C33" s="393" t="str">
        <f t="shared" si="2"/>
        <v>All Specialties</v>
      </c>
      <c r="D33" s="151">
        <v>14</v>
      </c>
      <c r="E33" s="152" t="s">
        <v>25</v>
      </c>
      <c r="F33" s="163">
        <f t="shared" ref="F33:I33" si="38">F32/(F27/13)</f>
        <v>17.63178076817762</v>
      </c>
      <c r="G33" s="164">
        <f t="shared" si="38"/>
        <v>17.448328934565055</v>
      </c>
      <c r="H33" s="164">
        <f t="shared" si="38"/>
        <v>15.993610931593203</v>
      </c>
      <c r="I33" s="166">
        <f t="shared" si="38"/>
        <v>14.687055217674704</v>
      </c>
      <c r="J33" s="163" t="e">
        <f t="shared" ref="J33" si="39">J32/(J27/13)</f>
        <v>#DIV/0!</v>
      </c>
      <c r="K33" s="164" t="e">
        <f t="shared" ref="K33" si="40">K32/(K27/13)</f>
        <v>#DIV/0!</v>
      </c>
      <c r="L33" s="164" t="e">
        <f t="shared" ref="L33" si="41">L32/(L27/13)</f>
        <v>#DIV/0!</v>
      </c>
      <c r="M33" s="166" t="e">
        <f t="shared" ref="M33" si="42">M32/(M27/13)</f>
        <v>#DIV/0!</v>
      </c>
      <c r="N33" s="163" t="e">
        <f t="shared" ref="N33" si="43">N32/(N27/13)</f>
        <v>#DIV/0!</v>
      </c>
      <c r="O33" s="164" t="e">
        <f t="shared" ref="O33" si="44">O32/(O27/13)</f>
        <v>#DIV/0!</v>
      </c>
      <c r="P33" s="164" t="e">
        <f t="shared" ref="P33" si="45">P32/(P27/13)</f>
        <v>#DIV/0!</v>
      </c>
      <c r="Q33" s="166" t="e">
        <f t="shared" ref="Q33" si="46">Q32/(Q27/13)</f>
        <v>#DIV/0!</v>
      </c>
      <c r="R33" s="56"/>
      <c r="S33" s="163">
        <f>I33</f>
        <v>14.687055217674704</v>
      </c>
      <c r="T33" s="164" t="e">
        <f>M33</f>
        <v>#DIV/0!</v>
      </c>
      <c r="U33" s="165" t="e">
        <f>Q33</f>
        <v>#DIV/0!</v>
      </c>
    </row>
    <row r="34" spans="1:21" x14ac:dyDescent="0.2">
      <c r="A34" s="11" t="str">
        <f t="shared" si="0"/>
        <v>Lothian</v>
      </c>
      <c r="B34" s="11" t="str">
        <f t="shared" si="1"/>
        <v>All Specialties15</v>
      </c>
      <c r="C34" s="393" t="str">
        <f t="shared" si="2"/>
        <v>All Specialties</v>
      </c>
      <c r="D34" s="151">
        <v>15</v>
      </c>
      <c r="E34" s="158" t="s">
        <v>30</v>
      </c>
      <c r="F34" s="153">
        <f t="shared" ref="F34:I34" si="47">SUM(F58,F82,F106,F130,F154,F178,F202,F226,F250,F274,F298,F322,F346,F370,F394,F418,F442,F466,F490,F514,F538,F562,F586,F778)</f>
        <v>2838.5450000000001</v>
      </c>
      <c r="G34" s="154">
        <f t="shared" si="47"/>
        <v>3190.2440621076012</v>
      </c>
      <c r="H34" s="154">
        <f t="shared" si="47"/>
        <v>2922.2295238095239</v>
      </c>
      <c r="I34" s="155">
        <f t="shared" si="47"/>
        <v>2471.8192857142858</v>
      </c>
      <c r="J34" s="153">
        <f t="shared" ref="J34:Q34" si="48">SUM(J58,J82,J106,J130,J154,J178,J202,J226,J250,J274,J298,J322,J346,J370,J394,J418,J442,J466,J490,J514,J538,J562,J586,J778)</f>
        <v>0</v>
      </c>
      <c r="K34" s="154">
        <f t="shared" si="48"/>
        <v>0</v>
      </c>
      <c r="L34" s="154">
        <f t="shared" si="48"/>
        <v>0</v>
      </c>
      <c r="M34" s="155">
        <f t="shared" si="48"/>
        <v>0</v>
      </c>
      <c r="N34" s="153">
        <f t="shared" si="48"/>
        <v>0</v>
      </c>
      <c r="O34" s="154">
        <f t="shared" si="48"/>
        <v>0</v>
      </c>
      <c r="P34" s="154">
        <f t="shared" si="48"/>
        <v>0</v>
      </c>
      <c r="Q34" s="155">
        <f t="shared" si="48"/>
        <v>0</v>
      </c>
      <c r="R34" s="39"/>
      <c r="S34" s="163">
        <f>I34</f>
        <v>2471.8192857142858</v>
      </c>
      <c r="T34" s="164">
        <f>M34</f>
        <v>0</v>
      </c>
      <c r="U34" s="165">
        <f>Q34</f>
        <v>0</v>
      </c>
    </row>
    <row r="35" spans="1:21" x14ac:dyDescent="0.2">
      <c r="A35" s="11" t="str">
        <f t="shared" si="0"/>
        <v>Lothian</v>
      </c>
      <c r="B35" s="11" t="str">
        <f t="shared" si="1"/>
        <v>All Specialties16</v>
      </c>
      <c r="C35" s="393" t="str">
        <f t="shared" si="2"/>
        <v>All Specialties</v>
      </c>
      <c r="D35" s="151">
        <v>16</v>
      </c>
      <c r="E35" s="152" t="s">
        <v>187</v>
      </c>
      <c r="F35" s="163">
        <v>1786.3524430301777</v>
      </c>
      <c r="G35" s="164">
        <v>1641.4699240402381</v>
      </c>
      <c r="H35" s="164">
        <v>1436.2861835352082</v>
      </c>
      <c r="I35" s="166">
        <v>1231.1024430301784</v>
      </c>
      <c r="J35" s="163">
        <v>1025.9187025251485</v>
      </c>
      <c r="K35" s="164">
        <v>820.73496202011904</v>
      </c>
      <c r="L35" s="164">
        <v>410.36748101005952</v>
      </c>
      <c r="M35" s="166">
        <v>0</v>
      </c>
      <c r="N35" s="400" t="s">
        <v>15</v>
      </c>
      <c r="O35" s="401" t="s">
        <v>15</v>
      </c>
      <c r="P35" s="401" t="s">
        <v>15</v>
      </c>
      <c r="Q35" s="402" t="s">
        <v>15</v>
      </c>
      <c r="R35" s="39"/>
      <c r="S35" s="163">
        <f>I35</f>
        <v>1231.1024430301784</v>
      </c>
      <c r="T35" s="164">
        <f>M35</f>
        <v>0</v>
      </c>
      <c r="U35" s="165" t="str">
        <f>Q35</f>
        <v>-</v>
      </c>
    </row>
    <row r="36" spans="1:21" ht="13.5" thickBot="1" x14ac:dyDescent="0.25">
      <c r="A36" s="11" t="str">
        <f t="shared" si="0"/>
        <v>Lothian</v>
      </c>
      <c r="B36" s="11" t="str">
        <f t="shared" si="1"/>
        <v>All Specialties17</v>
      </c>
      <c r="C36" s="393" t="str">
        <f t="shared" si="2"/>
        <v>All Specialties</v>
      </c>
      <c r="D36" s="151">
        <v>17</v>
      </c>
      <c r="E36" s="152" t="s">
        <v>31</v>
      </c>
      <c r="F36" s="153">
        <f>SUM(F60,F84,F108,F132,F156,F180,F204,F228,F252,F276,F300,F324,F348,F372,F396,F420,F444,F468,F492,F516,F540,F564,F588,F780)</f>
        <v>1050.5450000000001</v>
      </c>
      <c r="G36" s="154">
        <f t="shared" ref="G36:I36" si="49">SUM(G60,G84,G108,G132,G156,G180,G204,G228,G252,G276,G300,G324,G348,G372,G396,G420,G444,G468,G492,G516,G540,G564,G588,G780)</f>
        <v>1407.2440621076014</v>
      </c>
      <c r="H36" s="154">
        <f t="shared" si="49"/>
        <v>1547.2295238095237</v>
      </c>
      <c r="I36" s="155">
        <f t="shared" si="49"/>
        <v>1752.6542857142858</v>
      </c>
      <c r="J36" s="153">
        <f t="shared" ref="J36:Q36" si="50">SUM(J60,J84,J108,J132,J156,J180,J204,J228,J252,J276,J300,J324,J348,J372,J396,J420,J444,J468,J492,J516,J540,J564,J588,J780)</f>
        <v>0</v>
      </c>
      <c r="K36" s="154">
        <f t="shared" si="50"/>
        <v>0</v>
      </c>
      <c r="L36" s="154">
        <f t="shared" si="50"/>
        <v>0</v>
      </c>
      <c r="M36" s="155">
        <f t="shared" si="50"/>
        <v>0</v>
      </c>
      <c r="N36" s="153">
        <f t="shared" si="50"/>
        <v>0</v>
      </c>
      <c r="O36" s="154">
        <f t="shared" si="50"/>
        <v>0</v>
      </c>
      <c r="P36" s="154">
        <f t="shared" si="50"/>
        <v>0</v>
      </c>
      <c r="Q36" s="155">
        <f t="shared" si="50"/>
        <v>0</v>
      </c>
      <c r="R36" s="39"/>
      <c r="S36" s="163">
        <f>I36</f>
        <v>1752.6542857142858</v>
      </c>
      <c r="T36" s="164">
        <f>M36</f>
        <v>0</v>
      </c>
      <c r="U36" s="165">
        <f>Q36</f>
        <v>0</v>
      </c>
    </row>
    <row r="37" spans="1:21" ht="18.75" thickBot="1" x14ac:dyDescent="0.3">
      <c r="A37" s="11" t="str">
        <f t="shared" si="0"/>
        <v>Lothian</v>
      </c>
      <c r="B37" s="11" t="str">
        <f t="shared" si="1"/>
        <v>ENTENT</v>
      </c>
      <c r="C37" s="407" t="str">
        <f>D37</f>
        <v>ENT</v>
      </c>
      <c r="D37" s="526" t="s">
        <v>60</v>
      </c>
      <c r="E37" s="80"/>
      <c r="F37" s="124"/>
      <c r="G37" s="81"/>
      <c r="H37" s="81"/>
      <c r="I37" s="81"/>
      <c r="J37" s="81"/>
      <c r="K37" s="81"/>
      <c r="L37" s="81"/>
      <c r="M37" s="81"/>
      <c r="N37" s="69"/>
      <c r="O37" s="69"/>
      <c r="P37" s="69"/>
      <c r="Q37" s="69"/>
      <c r="R37" s="69"/>
      <c r="S37" s="131"/>
      <c r="T37" s="131"/>
      <c r="U37" s="132"/>
    </row>
    <row r="38" spans="1:21" x14ac:dyDescent="0.2">
      <c r="A38" s="11" t="str">
        <f t="shared" si="0"/>
        <v>Lothian</v>
      </c>
      <c r="B38" s="11" t="str">
        <f t="shared" si="1"/>
        <v>ENT1</v>
      </c>
      <c r="C38" s="393" t="str">
        <f t="shared" ref="C38:C60" si="51">C37</f>
        <v>ENT</v>
      </c>
      <c r="D38" s="84">
        <v>1</v>
      </c>
      <c r="E38" s="21" t="s">
        <v>52</v>
      </c>
      <c r="F38" s="197">
        <f>F590+F686</f>
        <v>74</v>
      </c>
      <c r="G38" s="20"/>
      <c r="H38" s="20"/>
      <c r="I38" s="117"/>
      <c r="J38" s="125"/>
      <c r="K38" s="13"/>
      <c r="L38" s="13"/>
      <c r="M38" s="126"/>
      <c r="N38" s="125"/>
      <c r="O38" s="13"/>
      <c r="P38" s="13"/>
      <c r="Q38" s="126"/>
      <c r="R38" s="41"/>
      <c r="S38" s="114"/>
      <c r="T38" s="65"/>
      <c r="U38" s="115"/>
    </row>
    <row r="39" spans="1:21" x14ac:dyDescent="0.2">
      <c r="A39" s="11" t="str">
        <f t="shared" si="0"/>
        <v>Lothian</v>
      </c>
      <c r="B39" s="11" t="str">
        <f t="shared" si="1"/>
        <v>ENT2</v>
      </c>
      <c r="C39" s="393" t="str">
        <f t="shared" si="51"/>
        <v>ENT</v>
      </c>
      <c r="D39" s="84">
        <v>2</v>
      </c>
      <c r="E39" s="21" t="s">
        <v>93</v>
      </c>
      <c r="F39" s="197">
        <f>F591+F687</f>
        <v>10</v>
      </c>
      <c r="G39" s="20"/>
      <c r="H39" s="20"/>
      <c r="I39" s="117"/>
      <c r="J39" s="116"/>
      <c r="K39" s="20"/>
      <c r="L39" s="20"/>
      <c r="M39" s="117"/>
      <c r="N39" s="116"/>
      <c r="O39" s="20"/>
      <c r="P39" s="20"/>
      <c r="Q39" s="117"/>
      <c r="R39" s="41"/>
      <c r="S39" s="114"/>
      <c r="T39" s="65"/>
      <c r="U39" s="115"/>
    </row>
    <row r="40" spans="1:21" x14ac:dyDescent="0.2">
      <c r="A40" s="11" t="str">
        <f t="shared" si="0"/>
        <v>Lothian</v>
      </c>
      <c r="B40" s="11" t="str">
        <f t="shared" si="1"/>
        <v>ENT3</v>
      </c>
      <c r="C40" s="393" t="str">
        <f t="shared" si="51"/>
        <v>ENT</v>
      </c>
      <c r="D40" s="84">
        <v>3</v>
      </c>
      <c r="E40" s="21" t="s">
        <v>94</v>
      </c>
      <c r="F40" s="197">
        <f>F592+F688</f>
        <v>694</v>
      </c>
      <c r="G40" s="20"/>
      <c r="H40" s="20"/>
      <c r="I40" s="117"/>
      <c r="J40" s="116"/>
      <c r="K40" s="20"/>
      <c r="L40" s="20"/>
      <c r="M40" s="117"/>
      <c r="N40" s="116"/>
      <c r="O40" s="20"/>
      <c r="P40" s="20"/>
      <c r="Q40" s="117"/>
      <c r="R40" s="41"/>
      <c r="S40" s="114"/>
      <c r="T40" s="65"/>
      <c r="U40" s="115"/>
    </row>
    <row r="41" spans="1:21" x14ac:dyDescent="0.2">
      <c r="A41" s="11" t="str">
        <f t="shared" si="0"/>
        <v>Lothian</v>
      </c>
      <c r="B41" s="11" t="str">
        <f t="shared" si="1"/>
        <v xml:space="preserve">ENT </v>
      </c>
      <c r="C41" s="393" t="str">
        <f t="shared" si="51"/>
        <v>ENT</v>
      </c>
      <c r="D41" s="88" t="s">
        <v>79</v>
      </c>
      <c r="E41" s="34"/>
      <c r="F41" s="20"/>
      <c r="G41" s="20"/>
      <c r="H41" s="20"/>
      <c r="I41" s="117"/>
      <c r="J41" s="127"/>
      <c r="K41" s="52"/>
      <c r="L41" s="52"/>
      <c r="M41" s="128"/>
      <c r="N41" s="127"/>
      <c r="O41" s="52"/>
      <c r="P41" s="52"/>
      <c r="Q41" s="128"/>
      <c r="R41" s="41"/>
      <c r="S41" s="114"/>
      <c r="T41" s="65"/>
      <c r="U41" s="115"/>
    </row>
    <row r="42" spans="1:21" x14ac:dyDescent="0.2">
      <c r="A42" s="11" t="str">
        <f t="shared" si="0"/>
        <v>Lothian</v>
      </c>
      <c r="B42" s="11" t="str">
        <f t="shared" si="1"/>
        <v xml:space="preserve">ENT </v>
      </c>
      <c r="C42" s="393" t="str">
        <f t="shared" si="51"/>
        <v>ENT</v>
      </c>
      <c r="D42" s="84" t="s">
        <v>79</v>
      </c>
      <c r="E42" s="21" t="s">
        <v>33</v>
      </c>
      <c r="F42" s="23"/>
      <c r="G42" s="24"/>
      <c r="H42" s="24"/>
      <c r="I42" s="25"/>
      <c r="J42" s="23"/>
      <c r="K42" s="24"/>
      <c r="L42" s="24"/>
      <c r="M42" s="25"/>
      <c r="N42" s="23"/>
      <c r="O42" s="24"/>
      <c r="P42" s="24"/>
      <c r="Q42" s="25"/>
      <c r="R42" s="41"/>
      <c r="S42" s="71"/>
      <c r="T42" s="72"/>
      <c r="U42" s="97"/>
    </row>
    <row r="43" spans="1:21" x14ac:dyDescent="0.2">
      <c r="A43" s="11" t="str">
        <f t="shared" si="0"/>
        <v>Lothian</v>
      </c>
      <c r="B43" s="11" t="str">
        <f t="shared" si="1"/>
        <v>ENT4</v>
      </c>
      <c r="C43" s="393" t="str">
        <f t="shared" si="51"/>
        <v>ENT</v>
      </c>
      <c r="D43" s="86">
        <v>4</v>
      </c>
      <c r="E43" s="44" t="s">
        <v>14</v>
      </c>
      <c r="F43" s="27">
        <f>F595+F691</f>
        <v>971</v>
      </c>
      <c r="G43" s="28">
        <f>G595+G691</f>
        <v>955</v>
      </c>
      <c r="H43" s="28">
        <f>H595+H691</f>
        <v>971</v>
      </c>
      <c r="I43" s="29">
        <f>I595+I691</f>
        <v>955</v>
      </c>
      <c r="J43" s="27"/>
      <c r="K43" s="28"/>
      <c r="L43" s="28"/>
      <c r="M43" s="29"/>
      <c r="N43" s="27"/>
      <c r="O43" s="28"/>
      <c r="P43" s="28"/>
      <c r="Q43" s="29"/>
      <c r="R43" s="41"/>
      <c r="S43" s="66">
        <f>SUM(F43:I43)</f>
        <v>3852</v>
      </c>
      <c r="T43" s="67">
        <f>SUM(J43:M43)</f>
        <v>0</v>
      </c>
      <c r="U43" s="98">
        <f>SUM(N43:Q43)</f>
        <v>0</v>
      </c>
    </row>
    <row r="44" spans="1:21" x14ac:dyDescent="0.2">
      <c r="A44" s="11" t="str">
        <f t="shared" si="0"/>
        <v>Lothian</v>
      </c>
      <c r="B44" s="11" t="str">
        <f t="shared" si="1"/>
        <v>ENT5</v>
      </c>
      <c r="C44" s="393" t="str">
        <f t="shared" si="51"/>
        <v>ENT</v>
      </c>
      <c r="D44" s="151">
        <v>5</v>
      </c>
      <c r="E44" s="158" t="s">
        <v>28</v>
      </c>
      <c r="F44" s="160">
        <v>0</v>
      </c>
      <c r="G44" s="154">
        <v>0</v>
      </c>
      <c r="H44" s="154">
        <v>0</v>
      </c>
      <c r="I44" s="155">
        <v>0</v>
      </c>
      <c r="J44" s="153">
        <v>0</v>
      </c>
      <c r="K44" s="154">
        <v>0</v>
      </c>
      <c r="L44" s="154">
        <v>0</v>
      </c>
      <c r="M44" s="155">
        <v>0</v>
      </c>
      <c r="N44" s="153">
        <v>0</v>
      </c>
      <c r="O44" s="154">
        <v>0</v>
      </c>
      <c r="P44" s="154">
        <v>0</v>
      </c>
      <c r="Q44" s="155">
        <v>0</v>
      </c>
      <c r="R44" s="79"/>
      <c r="S44" s="153">
        <f>SUM(F44:I44)</f>
        <v>0</v>
      </c>
      <c r="T44" s="154">
        <f>SUM(J44:M44)</f>
        <v>0</v>
      </c>
      <c r="U44" s="157">
        <f>SUM(N44:Q44)</f>
        <v>0</v>
      </c>
    </row>
    <row r="45" spans="1:21" x14ac:dyDescent="0.2">
      <c r="A45" s="11" t="str">
        <f t="shared" si="0"/>
        <v>Lothian</v>
      </c>
      <c r="B45" s="11" t="str">
        <f t="shared" si="1"/>
        <v>ENT6</v>
      </c>
      <c r="C45" s="393" t="str">
        <f t="shared" si="51"/>
        <v>ENT</v>
      </c>
      <c r="D45" s="87">
        <v>6</v>
      </c>
      <c r="E45" s="45" t="s">
        <v>13</v>
      </c>
      <c r="F45" s="31">
        <f>F597+F693</f>
        <v>114</v>
      </c>
      <c r="G45" s="32">
        <f t="shared" ref="G45:I45" si="52">G597+G693</f>
        <v>111</v>
      </c>
      <c r="H45" s="32">
        <f t="shared" si="52"/>
        <v>99</v>
      </c>
      <c r="I45" s="33">
        <f t="shared" si="52"/>
        <v>84</v>
      </c>
      <c r="J45" s="31"/>
      <c r="K45" s="32"/>
      <c r="L45" s="32"/>
      <c r="M45" s="33"/>
      <c r="N45" s="31"/>
      <c r="O45" s="32"/>
      <c r="P45" s="32"/>
      <c r="Q45" s="33"/>
      <c r="R45" s="41"/>
      <c r="S45" s="58">
        <f>SUM(F45:I45)</f>
        <v>408</v>
      </c>
      <c r="T45" s="57">
        <f>SUM(J45:M45)</f>
        <v>0</v>
      </c>
      <c r="U45" s="99">
        <f>SUM(N45:Q45)</f>
        <v>0</v>
      </c>
    </row>
    <row r="46" spans="1:21" x14ac:dyDescent="0.2">
      <c r="A46" s="11" t="str">
        <f t="shared" si="0"/>
        <v>Lothian</v>
      </c>
      <c r="B46" s="11" t="str">
        <f t="shared" si="1"/>
        <v>ENT7</v>
      </c>
      <c r="C46" s="393" t="str">
        <f t="shared" si="51"/>
        <v>ENT</v>
      </c>
      <c r="D46" s="84">
        <v>7</v>
      </c>
      <c r="E46" s="21" t="s">
        <v>16</v>
      </c>
      <c r="F46" s="62">
        <f t="shared" ref="F46:Q46" si="53">SUM(F43:F44)-F45</f>
        <v>857</v>
      </c>
      <c r="G46" s="63">
        <f t="shared" si="53"/>
        <v>844</v>
      </c>
      <c r="H46" s="63">
        <f t="shared" si="53"/>
        <v>872</v>
      </c>
      <c r="I46" s="64">
        <f t="shared" si="53"/>
        <v>871</v>
      </c>
      <c r="J46" s="62">
        <f t="shared" si="53"/>
        <v>0</v>
      </c>
      <c r="K46" s="63">
        <f t="shared" si="53"/>
        <v>0</v>
      </c>
      <c r="L46" s="63">
        <f t="shared" si="53"/>
        <v>0</v>
      </c>
      <c r="M46" s="64">
        <f t="shared" si="53"/>
        <v>0</v>
      </c>
      <c r="N46" s="62">
        <f t="shared" si="53"/>
        <v>0</v>
      </c>
      <c r="O46" s="63">
        <f t="shared" si="53"/>
        <v>0</v>
      </c>
      <c r="P46" s="63">
        <f t="shared" si="53"/>
        <v>0</v>
      </c>
      <c r="Q46" s="64">
        <f t="shared" si="53"/>
        <v>0</v>
      </c>
      <c r="R46" s="79"/>
      <c r="S46" s="62">
        <f>SUM(F46:I46)</f>
        <v>3444</v>
      </c>
      <c r="T46" s="63">
        <f>SUM(J46:M46)</f>
        <v>0</v>
      </c>
      <c r="U46" s="100">
        <f>SUM(N46:Q46)</f>
        <v>0</v>
      </c>
    </row>
    <row r="47" spans="1:21" x14ac:dyDescent="0.2">
      <c r="A47" s="11" t="str">
        <f t="shared" si="0"/>
        <v>Lothian</v>
      </c>
      <c r="B47" s="11" t="str">
        <f t="shared" si="1"/>
        <v xml:space="preserve">ENT </v>
      </c>
      <c r="C47" s="393" t="str">
        <f t="shared" si="51"/>
        <v>ENT</v>
      </c>
      <c r="D47" s="88" t="s">
        <v>79</v>
      </c>
      <c r="E47" s="34"/>
      <c r="F47" s="35"/>
      <c r="G47" s="36"/>
      <c r="H47" s="36"/>
      <c r="I47" s="37"/>
      <c r="J47" s="38"/>
      <c r="K47" s="39"/>
      <c r="L47" s="39"/>
      <c r="M47" s="40"/>
      <c r="N47" s="38"/>
      <c r="O47" s="39"/>
      <c r="P47" s="39"/>
      <c r="Q47" s="40"/>
      <c r="R47" s="41"/>
      <c r="S47" s="77"/>
      <c r="T47" s="56"/>
      <c r="U47" s="101"/>
    </row>
    <row r="48" spans="1:21" x14ac:dyDescent="0.2">
      <c r="A48" s="11" t="str">
        <f t="shared" si="0"/>
        <v>Lothian</v>
      </c>
      <c r="B48" s="11" t="str">
        <f t="shared" si="1"/>
        <v xml:space="preserve">ENT </v>
      </c>
      <c r="C48" s="393" t="str">
        <f t="shared" si="51"/>
        <v>ENT</v>
      </c>
      <c r="D48" s="84" t="s">
        <v>79</v>
      </c>
      <c r="E48" s="21" t="s">
        <v>29</v>
      </c>
      <c r="F48" s="23"/>
      <c r="G48" s="24"/>
      <c r="H48" s="24"/>
      <c r="I48" s="25"/>
      <c r="J48" s="23"/>
      <c r="K48" s="24"/>
      <c r="L48" s="24"/>
      <c r="M48" s="25"/>
      <c r="N48" s="23"/>
      <c r="O48" s="24"/>
      <c r="P48" s="24"/>
      <c r="Q48" s="25"/>
      <c r="R48" s="41"/>
      <c r="S48" s="71"/>
      <c r="T48" s="72"/>
      <c r="U48" s="97"/>
    </row>
    <row r="49" spans="1:21" x14ac:dyDescent="0.2">
      <c r="A49" s="11" t="str">
        <f t="shared" si="0"/>
        <v>Lothian</v>
      </c>
      <c r="B49" s="11" t="str">
        <f t="shared" si="1"/>
        <v>ENT8</v>
      </c>
      <c r="C49" s="393" t="str">
        <f t="shared" si="51"/>
        <v>ENT</v>
      </c>
      <c r="D49" s="86">
        <v>8</v>
      </c>
      <c r="E49" s="44" t="s">
        <v>46</v>
      </c>
      <c r="F49" s="27">
        <f t="shared" ref="F49:I50" si="54">F601+F697</f>
        <v>911.95499999999993</v>
      </c>
      <c r="G49" s="28">
        <f t="shared" si="54"/>
        <v>894.97</v>
      </c>
      <c r="H49" s="28">
        <f t="shared" si="54"/>
        <v>911.95499999999993</v>
      </c>
      <c r="I49" s="29">
        <f t="shared" si="54"/>
        <v>911.95499999999993</v>
      </c>
      <c r="J49" s="27"/>
      <c r="K49" s="28"/>
      <c r="L49" s="28"/>
      <c r="M49" s="29"/>
      <c r="N49" s="27"/>
      <c r="O49" s="28"/>
      <c r="P49" s="28"/>
      <c r="Q49" s="29"/>
      <c r="R49" s="39"/>
      <c r="S49" s="55">
        <f>SUM(F49:I49)</f>
        <v>3630.835</v>
      </c>
      <c r="T49" s="54">
        <f>SUM(J49:M49)</f>
        <v>0</v>
      </c>
      <c r="U49" s="102">
        <f>SUM(N49:Q49)</f>
        <v>0</v>
      </c>
    </row>
    <row r="50" spans="1:21" x14ac:dyDescent="0.2">
      <c r="A50" s="11" t="str">
        <f t="shared" si="0"/>
        <v>Lothian</v>
      </c>
      <c r="B50" s="11" t="str">
        <f t="shared" si="1"/>
        <v>ENT9</v>
      </c>
      <c r="C50" s="393" t="str">
        <f t="shared" si="51"/>
        <v>ENT</v>
      </c>
      <c r="D50" s="86">
        <v>9</v>
      </c>
      <c r="E50" s="45" t="s">
        <v>53</v>
      </c>
      <c r="F50" s="31">
        <f t="shared" si="54"/>
        <v>0</v>
      </c>
      <c r="G50" s="32">
        <f t="shared" si="54"/>
        <v>0</v>
      </c>
      <c r="H50" s="32">
        <f t="shared" si="54"/>
        <v>56</v>
      </c>
      <c r="I50" s="33">
        <f t="shared" si="54"/>
        <v>84</v>
      </c>
      <c r="J50" s="31"/>
      <c r="K50" s="32"/>
      <c r="L50" s="32"/>
      <c r="M50" s="33"/>
      <c r="N50" s="31"/>
      <c r="O50" s="32"/>
      <c r="P50" s="32"/>
      <c r="Q50" s="33"/>
      <c r="R50" s="39"/>
      <c r="S50" s="58">
        <f>SUM(F50:I50)</f>
        <v>140</v>
      </c>
      <c r="T50" s="57">
        <f>SUM(J50:M50)</f>
        <v>0</v>
      </c>
      <c r="U50" s="99">
        <f>SUM(N50:Q50)</f>
        <v>0</v>
      </c>
    </row>
    <row r="51" spans="1:21" x14ac:dyDescent="0.2">
      <c r="A51" s="11" t="str">
        <f t="shared" si="0"/>
        <v>Lothian</v>
      </c>
      <c r="B51" s="11" t="str">
        <f t="shared" si="1"/>
        <v>ENT10</v>
      </c>
      <c r="C51" s="393" t="str">
        <f t="shared" si="51"/>
        <v>ENT</v>
      </c>
      <c r="D51" s="84">
        <v>10</v>
      </c>
      <c r="E51" s="21" t="s">
        <v>32</v>
      </c>
      <c r="F51" s="62">
        <f t="shared" ref="F51:Q51" si="55">SUM(F49:F50)</f>
        <v>911.95499999999993</v>
      </c>
      <c r="G51" s="63">
        <f t="shared" si="55"/>
        <v>894.97</v>
      </c>
      <c r="H51" s="63">
        <f t="shared" si="55"/>
        <v>967.95499999999993</v>
      </c>
      <c r="I51" s="64">
        <f t="shared" si="55"/>
        <v>995.95499999999993</v>
      </c>
      <c r="J51" s="62">
        <f t="shared" si="55"/>
        <v>0</v>
      </c>
      <c r="K51" s="63">
        <f t="shared" si="55"/>
        <v>0</v>
      </c>
      <c r="L51" s="63">
        <f t="shared" si="55"/>
        <v>0</v>
      </c>
      <c r="M51" s="64">
        <f t="shared" si="55"/>
        <v>0</v>
      </c>
      <c r="N51" s="62">
        <f t="shared" si="55"/>
        <v>0</v>
      </c>
      <c r="O51" s="63">
        <f t="shared" si="55"/>
        <v>0</v>
      </c>
      <c r="P51" s="63">
        <f t="shared" si="55"/>
        <v>0</v>
      </c>
      <c r="Q51" s="64">
        <f t="shared" si="55"/>
        <v>0</v>
      </c>
      <c r="R51" s="79"/>
      <c r="S51" s="62">
        <f>SUM(F51:I51)</f>
        <v>3770.835</v>
      </c>
      <c r="T51" s="63">
        <f>SUM(J51:M51)</f>
        <v>0</v>
      </c>
      <c r="U51" s="100">
        <f>SUM(N51:Q51)</f>
        <v>0</v>
      </c>
    </row>
    <row r="52" spans="1:21" x14ac:dyDescent="0.2">
      <c r="A52" s="11" t="str">
        <f t="shared" si="0"/>
        <v>Lothian</v>
      </c>
      <c r="B52" s="11" t="str">
        <f t="shared" si="1"/>
        <v xml:space="preserve">ENT </v>
      </c>
      <c r="C52" s="393" t="str">
        <f t="shared" si="51"/>
        <v>ENT</v>
      </c>
      <c r="D52" s="89" t="s">
        <v>79</v>
      </c>
      <c r="E52" s="43"/>
      <c r="F52" s="38"/>
      <c r="G52" s="39"/>
      <c r="H52" s="39"/>
      <c r="I52" s="40"/>
      <c r="J52" s="38"/>
      <c r="K52" s="39"/>
      <c r="L52" s="39"/>
      <c r="M52" s="40"/>
      <c r="N52" s="38"/>
      <c r="O52" s="39"/>
      <c r="P52" s="39"/>
      <c r="Q52" s="40"/>
      <c r="R52" s="39"/>
      <c r="S52" s="77"/>
      <c r="T52" s="56"/>
      <c r="U52" s="101"/>
    </row>
    <row r="53" spans="1:21" x14ac:dyDescent="0.2">
      <c r="A53" s="11" t="str">
        <f t="shared" si="0"/>
        <v>Lothian</v>
      </c>
      <c r="B53" s="11" t="str">
        <f t="shared" si="1"/>
        <v xml:space="preserve">ENT </v>
      </c>
      <c r="C53" s="393" t="str">
        <f t="shared" si="51"/>
        <v>ENT</v>
      </c>
      <c r="D53" s="84" t="s">
        <v>79</v>
      </c>
      <c r="E53" s="21" t="s">
        <v>24</v>
      </c>
      <c r="F53" s="23"/>
      <c r="G53" s="24"/>
      <c r="H53" s="24"/>
      <c r="I53" s="25"/>
      <c r="J53" s="23"/>
      <c r="K53" s="24"/>
      <c r="L53" s="24"/>
      <c r="M53" s="25"/>
      <c r="N53" s="23"/>
      <c r="O53" s="24"/>
      <c r="P53" s="24"/>
      <c r="Q53" s="25"/>
      <c r="R53" s="39"/>
      <c r="S53" s="71"/>
      <c r="T53" s="72"/>
      <c r="U53" s="97"/>
    </row>
    <row r="54" spans="1:21" x14ac:dyDescent="0.2">
      <c r="A54" s="11" t="str">
        <f t="shared" si="0"/>
        <v>Lothian</v>
      </c>
      <c r="B54" s="11" t="str">
        <f t="shared" si="1"/>
        <v>ENT11</v>
      </c>
      <c r="C54" s="393" t="str">
        <f t="shared" si="51"/>
        <v>ENT</v>
      </c>
      <c r="D54" s="151">
        <v>11</v>
      </c>
      <c r="E54" s="152" t="s">
        <v>109</v>
      </c>
      <c r="F54" s="153">
        <f t="shared" ref="F54:Q54" si="56">F46-F49</f>
        <v>-54.954999999999927</v>
      </c>
      <c r="G54" s="154">
        <f t="shared" si="56"/>
        <v>-50.970000000000027</v>
      </c>
      <c r="H54" s="154">
        <f t="shared" si="56"/>
        <v>-39.954999999999927</v>
      </c>
      <c r="I54" s="155">
        <f t="shared" si="56"/>
        <v>-40.954999999999927</v>
      </c>
      <c r="J54" s="153">
        <f t="shared" si="56"/>
        <v>0</v>
      </c>
      <c r="K54" s="154">
        <f t="shared" si="56"/>
        <v>0</v>
      </c>
      <c r="L54" s="154">
        <f t="shared" si="56"/>
        <v>0</v>
      </c>
      <c r="M54" s="155">
        <f t="shared" si="56"/>
        <v>0</v>
      </c>
      <c r="N54" s="153">
        <f t="shared" si="56"/>
        <v>0</v>
      </c>
      <c r="O54" s="154">
        <f t="shared" si="56"/>
        <v>0</v>
      </c>
      <c r="P54" s="154">
        <f t="shared" si="56"/>
        <v>0</v>
      </c>
      <c r="Q54" s="155">
        <f t="shared" si="56"/>
        <v>0</v>
      </c>
      <c r="R54" s="56"/>
      <c r="S54" s="159">
        <f>S46-S49</f>
        <v>-186.83500000000004</v>
      </c>
      <c r="T54" s="154">
        <f>T46-T49</f>
        <v>0</v>
      </c>
      <c r="U54" s="157">
        <f>U46-U49</f>
        <v>0</v>
      </c>
    </row>
    <row r="55" spans="1:21" x14ac:dyDescent="0.2">
      <c r="A55" s="11" t="str">
        <f t="shared" si="0"/>
        <v>Lothian</v>
      </c>
      <c r="B55" s="11" t="str">
        <f t="shared" si="1"/>
        <v>ENT12</v>
      </c>
      <c r="C55" s="393" t="str">
        <f t="shared" si="51"/>
        <v>ENT</v>
      </c>
      <c r="D55" s="151">
        <v>12</v>
      </c>
      <c r="E55" s="152" t="s">
        <v>110</v>
      </c>
      <c r="F55" s="159">
        <f t="shared" ref="F55:U55" si="57">F46-F51</f>
        <v>-54.954999999999927</v>
      </c>
      <c r="G55" s="160">
        <f t="shared" si="57"/>
        <v>-50.970000000000027</v>
      </c>
      <c r="H55" s="160">
        <f t="shared" si="57"/>
        <v>-95.954999999999927</v>
      </c>
      <c r="I55" s="161">
        <f t="shared" si="57"/>
        <v>-124.95499999999993</v>
      </c>
      <c r="J55" s="159">
        <f t="shared" si="57"/>
        <v>0</v>
      </c>
      <c r="K55" s="160">
        <f t="shared" si="57"/>
        <v>0</v>
      </c>
      <c r="L55" s="160">
        <f t="shared" si="57"/>
        <v>0</v>
      </c>
      <c r="M55" s="161">
        <f t="shared" si="57"/>
        <v>0</v>
      </c>
      <c r="N55" s="159">
        <f t="shared" si="57"/>
        <v>0</v>
      </c>
      <c r="O55" s="160">
        <f t="shared" si="57"/>
        <v>0</v>
      </c>
      <c r="P55" s="160">
        <f t="shared" si="57"/>
        <v>0</v>
      </c>
      <c r="Q55" s="161">
        <f t="shared" si="57"/>
        <v>0</v>
      </c>
      <c r="R55" s="56">
        <f t="shared" si="57"/>
        <v>0</v>
      </c>
      <c r="S55" s="159">
        <f t="shared" si="57"/>
        <v>-326.83500000000004</v>
      </c>
      <c r="T55" s="160">
        <f t="shared" si="57"/>
        <v>0</v>
      </c>
      <c r="U55" s="162">
        <f t="shared" si="57"/>
        <v>0</v>
      </c>
    </row>
    <row r="56" spans="1:21" x14ac:dyDescent="0.2">
      <c r="A56" s="11" t="str">
        <f t="shared" si="0"/>
        <v>Lothian</v>
      </c>
      <c r="B56" s="11" t="str">
        <f t="shared" si="1"/>
        <v>ENT13</v>
      </c>
      <c r="C56" s="393" t="str">
        <f t="shared" si="51"/>
        <v>ENT</v>
      </c>
      <c r="D56" s="151">
        <v>13</v>
      </c>
      <c r="E56" s="158" t="s">
        <v>27</v>
      </c>
      <c r="F56" s="170">
        <f>F40+F55</f>
        <v>639.04500000000007</v>
      </c>
      <c r="G56" s="164">
        <f>F56+G55</f>
        <v>588.07500000000005</v>
      </c>
      <c r="H56" s="164">
        <f t="shared" ref="H56:Q56" si="58">G56+H55</f>
        <v>492.12000000000012</v>
      </c>
      <c r="I56" s="166">
        <f t="shared" si="58"/>
        <v>367.16500000000019</v>
      </c>
      <c r="J56" s="163">
        <f t="shared" si="58"/>
        <v>367.16500000000019</v>
      </c>
      <c r="K56" s="164">
        <f t="shared" si="58"/>
        <v>367.16500000000019</v>
      </c>
      <c r="L56" s="164">
        <f t="shared" si="58"/>
        <v>367.16500000000019</v>
      </c>
      <c r="M56" s="166">
        <f t="shared" si="58"/>
        <v>367.16500000000019</v>
      </c>
      <c r="N56" s="163">
        <f t="shared" si="58"/>
        <v>367.16500000000019</v>
      </c>
      <c r="O56" s="164">
        <f t="shared" si="58"/>
        <v>367.16500000000019</v>
      </c>
      <c r="P56" s="164">
        <f t="shared" si="58"/>
        <v>367.16500000000019</v>
      </c>
      <c r="Q56" s="166">
        <f t="shared" si="58"/>
        <v>367.16500000000019</v>
      </c>
      <c r="R56" s="56"/>
      <c r="S56" s="163">
        <f>I56</f>
        <v>367.16500000000019</v>
      </c>
      <c r="T56" s="164">
        <f>M56</f>
        <v>367.16500000000019</v>
      </c>
      <c r="U56" s="165">
        <f>Q56</f>
        <v>367.16500000000019</v>
      </c>
    </row>
    <row r="57" spans="1:21" x14ac:dyDescent="0.2">
      <c r="A57" s="11" t="str">
        <f t="shared" si="0"/>
        <v>Lothian</v>
      </c>
      <c r="B57" s="11" t="str">
        <f t="shared" si="1"/>
        <v>ENT14</v>
      </c>
      <c r="C57" s="393" t="str">
        <f t="shared" si="51"/>
        <v>ENT</v>
      </c>
      <c r="D57" s="151">
        <v>14</v>
      </c>
      <c r="E57" s="152" t="s">
        <v>25</v>
      </c>
      <c r="F57" s="163">
        <f t="shared" ref="F57:Q57" si="59">F56/(F51/13)</f>
        <v>9.1096435679392087</v>
      </c>
      <c r="G57" s="164">
        <f t="shared" si="59"/>
        <v>8.5421578376928835</v>
      </c>
      <c r="H57" s="164">
        <f t="shared" si="59"/>
        <v>6.6093568399357432</v>
      </c>
      <c r="I57" s="166">
        <f t="shared" si="59"/>
        <v>4.7925307870335532</v>
      </c>
      <c r="J57" s="163" t="e">
        <f t="shared" si="59"/>
        <v>#DIV/0!</v>
      </c>
      <c r="K57" s="164" t="e">
        <f t="shared" si="59"/>
        <v>#DIV/0!</v>
      </c>
      <c r="L57" s="164" t="e">
        <f t="shared" si="59"/>
        <v>#DIV/0!</v>
      </c>
      <c r="M57" s="166" t="e">
        <f t="shared" si="59"/>
        <v>#DIV/0!</v>
      </c>
      <c r="N57" s="163" t="e">
        <f t="shared" si="59"/>
        <v>#DIV/0!</v>
      </c>
      <c r="O57" s="164" t="e">
        <f t="shared" si="59"/>
        <v>#DIV/0!</v>
      </c>
      <c r="P57" s="164" t="e">
        <f t="shared" si="59"/>
        <v>#DIV/0!</v>
      </c>
      <c r="Q57" s="166" t="e">
        <f t="shared" si="59"/>
        <v>#DIV/0!</v>
      </c>
      <c r="R57" s="56"/>
      <c r="S57" s="163">
        <f>I57</f>
        <v>4.7925307870335532</v>
      </c>
      <c r="T57" s="164" t="e">
        <f>M57</f>
        <v>#DIV/0!</v>
      </c>
      <c r="U57" s="165" t="e">
        <f>Q57</f>
        <v>#DIV/0!</v>
      </c>
    </row>
    <row r="58" spans="1:21" x14ac:dyDescent="0.2">
      <c r="A58" s="11" t="str">
        <f t="shared" si="0"/>
        <v>Lothian</v>
      </c>
      <c r="B58" s="11" t="str">
        <f t="shared" si="1"/>
        <v>ENT15</v>
      </c>
      <c r="C58" s="393" t="str">
        <f t="shared" si="51"/>
        <v>ENT</v>
      </c>
      <c r="D58" s="86">
        <v>15</v>
      </c>
      <c r="E58" s="45" t="s">
        <v>30</v>
      </c>
      <c r="F58" s="48">
        <f>F610+F706</f>
        <v>97.045000000000016</v>
      </c>
      <c r="G58" s="46">
        <f>G610+G706</f>
        <v>133.07499999999996</v>
      </c>
      <c r="H58" s="46">
        <f>H610+H706</f>
        <v>112.11999999999995</v>
      </c>
      <c r="I58" s="47">
        <f>I610+I706</f>
        <v>47.164999999999907</v>
      </c>
      <c r="J58" s="48"/>
      <c r="K58" s="46"/>
      <c r="L58" s="46"/>
      <c r="M58" s="47"/>
      <c r="N58" s="48"/>
      <c r="O58" s="46"/>
      <c r="P58" s="46"/>
      <c r="Q58" s="47"/>
      <c r="R58" s="39"/>
      <c r="S58" s="61">
        <f>I58</f>
        <v>47.164999999999907</v>
      </c>
      <c r="T58" s="59">
        <f>M58</f>
        <v>0</v>
      </c>
      <c r="U58" s="103">
        <f>Q58</f>
        <v>0</v>
      </c>
    </row>
    <row r="59" spans="1:21" x14ac:dyDescent="0.2">
      <c r="A59" s="11" t="str">
        <f t="shared" si="0"/>
        <v>Lothian</v>
      </c>
      <c r="B59" s="11" t="str">
        <f t="shared" si="1"/>
        <v>ENT16</v>
      </c>
      <c r="C59" s="393" t="str">
        <f t="shared" si="51"/>
        <v>ENT</v>
      </c>
      <c r="D59" s="151">
        <v>16</v>
      </c>
      <c r="E59" s="152" t="s">
        <v>187</v>
      </c>
      <c r="F59" s="163">
        <v>51.638010999969012</v>
      </c>
      <c r="G59" s="164">
        <v>47.449898436574188</v>
      </c>
      <c r="H59" s="164">
        <v>41.518661132002407</v>
      </c>
      <c r="I59" s="166">
        <v>35.587423827430626</v>
      </c>
      <c r="J59" s="163">
        <v>29.656186522858853</v>
      </c>
      <c r="K59" s="164">
        <v>23.724949218287094</v>
      </c>
      <c r="L59" s="164">
        <v>11.862474609143547</v>
      </c>
      <c r="M59" s="166">
        <v>0</v>
      </c>
      <c r="N59" s="400" t="s">
        <v>15</v>
      </c>
      <c r="O59" s="401" t="s">
        <v>15</v>
      </c>
      <c r="P59" s="401" t="s">
        <v>15</v>
      </c>
      <c r="Q59" s="402" t="s">
        <v>15</v>
      </c>
      <c r="R59" s="39"/>
      <c r="S59" s="163">
        <f>I59</f>
        <v>35.587423827430626</v>
      </c>
      <c r="T59" s="164">
        <f>M59</f>
        <v>0</v>
      </c>
      <c r="U59" s="165" t="str">
        <f>Q59</f>
        <v>-</v>
      </c>
    </row>
    <row r="60" spans="1:21" ht="13.5" thickBot="1" x14ac:dyDescent="0.25">
      <c r="A60" s="11" t="str">
        <f t="shared" si="0"/>
        <v>Lothian</v>
      </c>
      <c r="B60" s="11" t="str">
        <f t="shared" si="1"/>
        <v>ENT17</v>
      </c>
      <c r="C60" s="393" t="str">
        <f t="shared" si="51"/>
        <v>ENT</v>
      </c>
      <c r="D60" s="86">
        <v>17</v>
      </c>
      <c r="E60" s="44" t="s">
        <v>31</v>
      </c>
      <c r="F60" s="48">
        <f>F612+F708</f>
        <v>45.045000000000016</v>
      </c>
      <c r="G60" s="46">
        <f>G612+G708</f>
        <v>81.075000000000017</v>
      </c>
      <c r="H60" s="46">
        <f>H612+H708</f>
        <v>60.120000000000005</v>
      </c>
      <c r="I60" s="47">
        <f>I612+I708</f>
        <v>0</v>
      </c>
      <c r="J60" s="48"/>
      <c r="K60" s="46"/>
      <c r="L60" s="46"/>
      <c r="M60" s="47"/>
      <c r="N60" s="48"/>
      <c r="O60" s="46"/>
      <c r="P60" s="46"/>
      <c r="Q60" s="47"/>
      <c r="R60" s="39"/>
      <c r="S60" s="61">
        <f>I60</f>
        <v>0</v>
      </c>
      <c r="T60" s="59">
        <f>M60</f>
        <v>0</v>
      </c>
      <c r="U60" s="103">
        <f>Q60</f>
        <v>0</v>
      </c>
    </row>
    <row r="61" spans="1:21" ht="18.75" thickBot="1" x14ac:dyDescent="0.3">
      <c r="A61" s="11" t="str">
        <f t="shared" si="0"/>
        <v>Lothian</v>
      </c>
      <c r="B61" s="11" t="str">
        <f t="shared" si="1"/>
        <v>General Surgery (inc Vascular)General Surgery (inc Vascular)</v>
      </c>
      <c r="C61" s="407" t="str">
        <f>D61</f>
        <v>General Surgery (inc Vascular)</v>
      </c>
      <c r="D61" s="527" t="s">
        <v>63</v>
      </c>
      <c r="E61" s="80"/>
      <c r="F61" s="124"/>
      <c r="G61" s="81"/>
      <c r="H61" s="81"/>
      <c r="I61" s="81"/>
      <c r="J61" s="81"/>
      <c r="K61" s="81"/>
      <c r="L61" s="81"/>
      <c r="M61" s="81"/>
      <c r="N61" s="69"/>
      <c r="O61" s="69"/>
      <c r="P61" s="69"/>
      <c r="Q61" s="69"/>
      <c r="R61" s="69"/>
      <c r="S61" s="131"/>
      <c r="T61" s="131"/>
      <c r="U61" s="132"/>
    </row>
    <row r="62" spans="1:21" x14ac:dyDescent="0.2">
      <c r="A62" s="11" t="str">
        <f t="shared" si="0"/>
        <v>Lothian</v>
      </c>
      <c r="B62" s="11" t="str">
        <f t="shared" si="1"/>
        <v>General Surgery (inc Vascular)1</v>
      </c>
      <c r="C62" s="393" t="str">
        <f t="shared" ref="C62:C84" si="60">C61</f>
        <v>General Surgery (inc Vascular)</v>
      </c>
      <c r="D62" s="84">
        <v>1</v>
      </c>
      <c r="E62" s="21" t="s">
        <v>52</v>
      </c>
      <c r="F62" s="197">
        <f>F614+F638+F662</f>
        <v>716</v>
      </c>
      <c r="G62" s="20"/>
      <c r="H62" s="20"/>
      <c r="I62" s="117"/>
      <c r="J62" s="125"/>
      <c r="K62" s="13"/>
      <c r="L62" s="13"/>
      <c r="M62" s="126"/>
      <c r="N62" s="125"/>
      <c r="O62" s="13"/>
      <c r="P62" s="13"/>
      <c r="Q62" s="126"/>
      <c r="R62" s="41"/>
      <c r="S62" s="114"/>
      <c r="T62" s="65"/>
      <c r="U62" s="115"/>
    </row>
    <row r="63" spans="1:21" x14ac:dyDescent="0.2">
      <c r="A63" s="11" t="str">
        <f t="shared" si="0"/>
        <v>Lothian</v>
      </c>
      <c r="B63" s="11" t="str">
        <f t="shared" si="1"/>
        <v>General Surgery (inc Vascular)2</v>
      </c>
      <c r="C63" s="393" t="str">
        <f t="shared" si="60"/>
        <v>General Surgery (inc Vascular)</v>
      </c>
      <c r="D63" s="84">
        <v>2</v>
      </c>
      <c r="E63" s="21" t="s">
        <v>93</v>
      </c>
      <c r="F63" s="197">
        <f>F615+F639+F663</f>
        <v>149</v>
      </c>
      <c r="G63" s="20"/>
      <c r="H63" s="20"/>
      <c r="I63" s="117"/>
      <c r="J63" s="116"/>
      <c r="K63" s="20"/>
      <c r="L63" s="20"/>
      <c r="M63" s="117"/>
      <c r="N63" s="116"/>
      <c r="O63" s="20"/>
      <c r="P63" s="20"/>
      <c r="Q63" s="117"/>
      <c r="R63" s="41"/>
      <c r="S63" s="114"/>
      <c r="T63" s="65"/>
      <c r="U63" s="115"/>
    </row>
    <row r="64" spans="1:21" x14ac:dyDescent="0.2">
      <c r="A64" s="11" t="str">
        <f t="shared" si="0"/>
        <v>Lothian</v>
      </c>
      <c r="B64" s="11" t="str">
        <f t="shared" si="1"/>
        <v>General Surgery (inc Vascular)3</v>
      </c>
      <c r="C64" s="393" t="str">
        <f t="shared" si="60"/>
        <v>General Surgery (inc Vascular)</v>
      </c>
      <c r="D64" s="84">
        <v>3</v>
      </c>
      <c r="E64" s="21" t="s">
        <v>94</v>
      </c>
      <c r="F64" s="197">
        <f>F616+F640+F664</f>
        <v>2161</v>
      </c>
      <c r="G64" s="20"/>
      <c r="H64" s="20"/>
      <c r="I64" s="117"/>
      <c r="J64" s="116"/>
      <c r="K64" s="20"/>
      <c r="L64" s="20"/>
      <c r="M64" s="117"/>
      <c r="N64" s="116"/>
      <c r="O64" s="20"/>
      <c r="P64" s="20"/>
      <c r="Q64" s="117"/>
      <c r="R64" s="41"/>
      <c r="S64" s="114"/>
      <c r="T64" s="65"/>
      <c r="U64" s="115"/>
    </row>
    <row r="65" spans="1:21" x14ac:dyDescent="0.2">
      <c r="A65" s="11" t="str">
        <f t="shared" si="0"/>
        <v>Lothian</v>
      </c>
      <c r="B65" s="11" t="str">
        <f t="shared" si="1"/>
        <v xml:space="preserve">General Surgery (inc Vascular) </v>
      </c>
      <c r="C65" s="393" t="str">
        <f t="shared" si="60"/>
        <v>General Surgery (inc Vascular)</v>
      </c>
      <c r="D65" s="88" t="s">
        <v>79</v>
      </c>
      <c r="E65" s="34"/>
      <c r="F65" s="20"/>
      <c r="G65" s="20"/>
      <c r="H65" s="20"/>
      <c r="I65" s="117"/>
      <c r="J65" s="127"/>
      <c r="K65" s="52"/>
      <c r="L65" s="52"/>
      <c r="M65" s="128"/>
      <c r="N65" s="127"/>
      <c r="O65" s="52"/>
      <c r="P65" s="52"/>
      <c r="Q65" s="128"/>
      <c r="R65" s="41"/>
      <c r="S65" s="114"/>
      <c r="T65" s="65"/>
      <c r="U65" s="115"/>
    </row>
    <row r="66" spans="1:21" x14ac:dyDescent="0.2">
      <c r="A66" s="11" t="str">
        <f t="shared" si="0"/>
        <v>Lothian</v>
      </c>
      <c r="B66" s="11" t="str">
        <f t="shared" si="1"/>
        <v xml:space="preserve">General Surgery (inc Vascular) </v>
      </c>
      <c r="C66" s="393" t="str">
        <f t="shared" si="60"/>
        <v>General Surgery (inc Vascular)</v>
      </c>
      <c r="D66" s="84" t="s">
        <v>79</v>
      </c>
      <c r="E66" s="21" t="s">
        <v>33</v>
      </c>
      <c r="F66" s="23"/>
      <c r="G66" s="24"/>
      <c r="H66" s="24"/>
      <c r="I66" s="25"/>
      <c r="J66" s="23"/>
      <c r="K66" s="24"/>
      <c r="L66" s="24"/>
      <c r="M66" s="25"/>
      <c r="N66" s="23"/>
      <c r="O66" s="24"/>
      <c r="P66" s="24"/>
      <c r="Q66" s="25"/>
      <c r="R66" s="41"/>
      <c r="S66" s="71"/>
      <c r="T66" s="72"/>
      <c r="U66" s="97"/>
    </row>
    <row r="67" spans="1:21" x14ac:dyDescent="0.2">
      <c r="A67" s="11" t="str">
        <f t="shared" si="0"/>
        <v>Lothian</v>
      </c>
      <c r="B67" s="11" t="str">
        <f t="shared" si="1"/>
        <v>General Surgery (inc Vascular)4</v>
      </c>
      <c r="C67" s="393" t="str">
        <f t="shared" si="60"/>
        <v>General Surgery (inc Vascular)</v>
      </c>
      <c r="D67" s="86">
        <v>4</v>
      </c>
      <c r="E67" s="44" t="s">
        <v>14</v>
      </c>
      <c r="F67" s="27">
        <f>F619+F643+F667</f>
        <v>1987</v>
      </c>
      <c r="G67" s="28">
        <f>G619+G643+G667</f>
        <v>2032</v>
      </c>
      <c r="H67" s="28">
        <f>H619+H643+H667</f>
        <v>1965</v>
      </c>
      <c r="I67" s="29">
        <f>I619+I643+I667</f>
        <v>1910</v>
      </c>
      <c r="J67" s="27"/>
      <c r="K67" s="28"/>
      <c r="L67" s="28"/>
      <c r="M67" s="29"/>
      <c r="N67" s="27"/>
      <c r="O67" s="28"/>
      <c r="P67" s="28"/>
      <c r="Q67" s="29"/>
      <c r="R67" s="41"/>
      <c r="S67" s="66">
        <f>SUM(F67:I67)</f>
        <v>7894</v>
      </c>
      <c r="T67" s="67">
        <f>SUM(J67:M67)</f>
        <v>0</v>
      </c>
      <c r="U67" s="98">
        <f>SUM(N67:Q67)</f>
        <v>0</v>
      </c>
    </row>
    <row r="68" spans="1:21" x14ac:dyDescent="0.2">
      <c r="A68" s="11" t="str">
        <f t="shared" si="0"/>
        <v>Lothian</v>
      </c>
      <c r="B68" s="11" t="str">
        <f t="shared" si="1"/>
        <v>General Surgery (inc Vascular)5</v>
      </c>
      <c r="C68" s="393" t="str">
        <f t="shared" si="60"/>
        <v>General Surgery (inc Vascular)</v>
      </c>
      <c r="D68" s="151">
        <v>5</v>
      </c>
      <c r="E68" s="158" t="s">
        <v>28</v>
      </c>
      <c r="F68" s="160">
        <v>0</v>
      </c>
      <c r="G68" s="154">
        <v>0</v>
      </c>
      <c r="H68" s="154">
        <v>0</v>
      </c>
      <c r="I68" s="155">
        <v>0</v>
      </c>
      <c r="J68" s="153">
        <v>0</v>
      </c>
      <c r="K68" s="154">
        <v>0</v>
      </c>
      <c r="L68" s="154">
        <v>0</v>
      </c>
      <c r="M68" s="155">
        <v>0</v>
      </c>
      <c r="N68" s="153">
        <v>0</v>
      </c>
      <c r="O68" s="154">
        <v>0</v>
      </c>
      <c r="P68" s="154">
        <v>0</v>
      </c>
      <c r="Q68" s="155">
        <v>0</v>
      </c>
      <c r="R68" s="79"/>
      <c r="S68" s="153">
        <f>SUM(F68:I68)</f>
        <v>0</v>
      </c>
      <c r="T68" s="154">
        <f>SUM(J68:M68)</f>
        <v>0</v>
      </c>
      <c r="U68" s="157">
        <f>SUM(N68:Q68)</f>
        <v>0</v>
      </c>
    </row>
    <row r="69" spans="1:21" x14ac:dyDescent="0.2">
      <c r="A69" s="11" t="str">
        <f t="shared" si="0"/>
        <v>Lothian</v>
      </c>
      <c r="B69" s="11" t="str">
        <f t="shared" si="1"/>
        <v>General Surgery (inc Vascular)6</v>
      </c>
      <c r="C69" s="393" t="str">
        <f t="shared" si="60"/>
        <v>General Surgery (inc Vascular)</v>
      </c>
      <c r="D69" s="87">
        <v>6</v>
      </c>
      <c r="E69" s="45" t="s">
        <v>13</v>
      </c>
      <c r="F69" s="31">
        <f>F621+F645+F669</f>
        <v>317</v>
      </c>
      <c r="G69" s="32">
        <f t="shared" ref="G69:I69" si="61">G621+G645+G669</f>
        <v>352</v>
      </c>
      <c r="H69" s="32">
        <f t="shared" si="61"/>
        <v>341</v>
      </c>
      <c r="I69" s="33">
        <f t="shared" si="61"/>
        <v>317</v>
      </c>
      <c r="J69" s="31"/>
      <c r="K69" s="32"/>
      <c r="L69" s="32"/>
      <c r="M69" s="33"/>
      <c r="N69" s="31"/>
      <c r="O69" s="32"/>
      <c r="P69" s="32"/>
      <c r="Q69" s="33"/>
      <c r="R69" s="41"/>
      <c r="S69" s="58">
        <f>SUM(F69:I69)</f>
        <v>1327</v>
      </c>
      <c r="T69" s="57">
        <f>SUM(J69:M69)</f>
        <v>0</v>
      </c>
      <c r="U69" s="99">
        <f>SUM(N69:Q69)</f>
        <v>0</v>
      </c>
    </row>
    <row r="70" spans="1:21" x14ac:dyDescent="0.2">
      <c r="A70" s="11" t="str">
        <f t="shared" si="0"/>
        <v>Lothian</v>
      </c>
      <c r="B70" s="11" t="str">
        <f t="shared" si="1"/>
        <v>General Surgery (inc Vascular)7</v>
      </c>
      <c r="C70" s="393" t="str">
        <f t="shared" si="60"/>
        <v>General Surgery (inc Vascular)</v>
      </c>
      <c r="D70" s="84">
        <v>7</v>
      </c>
      <c r="E70" s="21" t="s">
        <v>16</v>
      </c>
      <c r="F70" s="62">
        <f t="shared" ref="F70:Q70" si="62">SUM(F67:F68)-F69</f>
        <v>1670</v>
      </c>
      <c r="G70" s="63">
        <f t="shared" si="62"/>
        <v>1680</v>
      </c>
      <c r="H70" s="63">
        <f t="shared" si="62"/>
        <v>1624</v>
      </c>
      <c r="I70" s="64">
        <f t="shared" si="62"/>
        <v>1593</v>
      </c>
      <c r="J70" s="62">
        <f t="shared" si="62"/>
        <v>0</v>
      </c>
      <c r="K70" s="63">
        <f t="shared" si="62"/>
        <v>0</v>
      </c>
      <c r="L70" s="63">
        <f t="shared" si="62"/>
        <v>0</v>
      </c>
      <c r="M70" s="64">
        <f t="shared" si="62"/>
        <v>0</v>
      </c>
      <c r="N70" s="62">
        <f t="shared" si="62"/>
        <v>0</v>
      </c>
      <c r="O70" s="63">
        <f t="shared" si="62"/>
        <v>0</v>
      </c>
      <c r="P70" s="63">
        <f t="shared" si="62"/>
        <v>0</v>
      </c>
      <c r="Q70" s="64">
        <f t="shared" si="62"/>
        <v>0</v>
      </c>
      <c r="R70" s="79"/>
      <c r="S70" s="62">
        <f>SUM(F70:I70)</f>
        <v>6567</v>
      </c>
      <c r="T70" s="63">
        <f>SUM(J70:M70)</f>
        <v>0</v>
      </c>
      <c r="U70" s="100">
        <f>SUM(N70:Q70)</f>
        <v>0</v>
      </c>
    </row>
    <row r="71" spans="1:21" x14ac:dyDescent="0.2">
      <c r="A71" s="11" t="str">
        <f t="shared" si="0"/>
        <v>Lothian</v>
      </c>
      <c r="B71" s="11" t="str">
        <f t="shared" si="1"/>
        <v xml:space="preserve">General Surgery (inc Vascular) </v>
      </c>
      <c r="C71" s="393" t="str">
        <f t="shared" si="60"/>
        <v>General Surgery (inc Vascular)</v>
      </c>
      <c r="D71" s="88" t="s">
        <v>79</v>
      </c>
      <c r="E71" s="34"/>
      <c r="F71" s="35"/>
      <c r="G71" s="36"/>
      <c r="H71" s="36"/>
      <c r="I71" s="37"/>
      <c r="J71" s="38"/>
      <c r="K71" s="39"/>
      <c r="L71" s="39"/>
      <c r="M71" s="40"/>
      <c r="N71" s="38"/>
      <c r="O71" s="39"/>
      <c r="P71" s="39"/>
      <c r="Q71" s="40"/>
      <c r="R71" s="41"/>
      <c r="S71" s="77"/>
      <c r="T71" s="56"/>
      <c r="U71" s="101"/>
    </row>
    <row r="72" spans="1:21" x14ac:dyDescent="0.2">
      <c r="A72" s="11" t="str">
        <f t="shared" si="0"/>
        <v>Lothian</v>
      </c>
      <c r="B72" s="11" t="str">
        <f t="shared" si="1"/>
        <v xml:space="preserve">General Surgery (inc Vascular) </v>
      </c>
      <c r="C72" s="393" t="str">
        <f t="shared" si="60"/>
        <v>General Surgery (inc Vascular)</v>
      </c>
      <c r="D72" s="84" t="s">
        <v>79</v>
      </c>
      <c r="E72" s="21" t="s">
        <v>29</v>
      </c>
      <c r="F72" s="23"/>
      <c r="G72" s="24"/>
      <c r="H72" s="24"/>
      <c r="I72" s="25"/>
      <c r="J72" s="23"/>
      <c r="K72" s="24"/>
      <c r="L72" s="24"/>
      <c r="M72" s="25"/>
      <c r="N72" s="23"/>
      <c r="O72" s="24"/>
      <c r="P72" s="24"/>
      <c r="Q72" s="25"/>
      <c r="R72" s="41"/>
      <c r="S72" s="71"/>
      <c r="T72" s="72"/>
      <c r="U72" s="97"/>
    </row>
    <row r="73" spans="1:21" x14ac:dyDescent="0.2">
      <c r="A73" s="11" t="str">
        <f t="shared" si="0"/>
        <v>Lothian</v>
      </c>
      <c r="B73" s="11" t="str">
        <f t="shared" si="1"/>
        <v>General Surgery (inc Vascular)8</v>
      </c>
      <c r="C73" s="393" t="str">
        <f t="shared" si="60"/>
        <v>General Surgery (inc Vascular)</v>
      </c>
      <c r="D73" s="86">
        <v>8</v>
      </c>
      <c r="E73" s="44" t="s">
        <v>46</v>
      </c>
      <c r="F73" s="27">
        <f t="shared" ref="F73:I74" si="63">F625+F649+F673</f>
        <v>1419</v>
      </c>
      <c r="G73" s="28">
        <f t="shared" si="63"/>
        <v>1427</v>
      </c>
      <c r="H73" s="28">
        <f t="shared" si="63"/>
        <v>1417</v>
      </c>
      <c r="I73" s="29">
        <f t="shared" si="63"/>
        <v>1442</v>
      </c>
      <c r="J73" s="27"/>
      <c r="K73" s="28"/>
      <c r="L73" s="28"/>
      <c r="M73" s="29"/>
      <c r="N73" s="27"/>
      <c r="O73" s="28"/>
      <c r="P73" s="28"/>
      <c r="Q73" s="29"/>
      <c r="R73" s="39"/>
      <c r="S73" s="55">
        <f>SUM(F73:I73)</f>
        <v>5705</v>
      </c>
      <c r="T73" s="54">
        <f>SUM(J73:M73)</f>
        <v>0</v>
      </c>
      <c r="U73" s="102">
        <f>SUM(N73:Q73)</f>
        <v>0</v>
      </c>
    </row>
    <row r="74" spans="1:21" x14ac:dyDescent="0.2">
      <c r="A74" s="11" t="str">
        <f t="shared" si="0"/>
        <v>Lothian</v>
      </c>
      <c r="B74" s="11" t="str">
        <f t="shared" si="1"/>
        <v>General Surgery (inc Vascular)9</v>
      </c>
      <c r="C74" s="393" t="str">
        <f t="shared" si="60"/>
        <v>General Surgery (inc Vascular)</v>
      </c>
      <c r="D74" s="86">
        <v>9</v>
      </c>
      <c r="E74" s="45" t="s">
        <v>53</v>
      </c>
      <c r="F74" s="31">
        <f t="shared" si="63"/>
        <v>121</v>
      </c>
      <c r="G74" s="32">
        <f t="shared" si="63"/>
        <v>113</v>
      </c>
      <c r="H74" s="32">
        <f t="shared" si="63"/>
        <v>183</v>
      </c>
      <c r="I74" s="33">
        <f t="shared" si="63"/>
        <v>183</v>
      </c>
      <c r="J74" s="31"/>
      <c r="K74" s="32"/>
      <c r="L74" s="32"/>
      <c r="M74" s="33"/>
      <c r="N74" s="31"/>
      <c r="O74" s="32"/>
      <c r="P74" s="32"/>
      <c r="Q74" s="33"/>
      <c r="R74" s="39"/>
      <c r="S74" s="58">
        <f>SUM(F74:I74)</f>
        <v>600</v>
      </c>
      <c r="T74" s="57">
        <f>SUM(J74:M74)</f>
        <v>0</v>
      </c>
      <c r="U74" s="99">
        <f>SUM(N74:Q74)</f>
        <v>0</v>
      </c>
    </row>
    <row r="75" spans="1:21" x14ac:dyDescent="0.2">
      <c r="A75" s="11" t="str">
        <f t="shared" si="0"/>
        <v>Lothian</v>
      </c>
      <c r="B75" s="11" t="str">
        <f t="shared" si="1"/>
        <v>General Surgery (inc Vascular)10</v>
      </c>
      <c r="C75" s="393" t="str">
        <f t="shared" si="60"/>
        <v>General Surgery (inc Vascular)</v>
      </c>
      <c r="D75" s="84">
        <v>10</v>
      </c>
      <c r="E75" s="21" t="s">
        <v>32</v>
      </c>
      <c r="F75" s="62">
        <f t="shared" ref="F75:Q75" si="64">SUM(F73:F74)</f>
        <v>1540</v>
      </c>
      <c r="G75" s="63">
        <f t="shared" si="64"/>
        <v>1540</v>
      </c>
      <c r="H75" s="63">
        <f t="shared" si="64"/>
        <v>1600</v>
      </c>
      <c r="I75" s="64">
        <f t="shared" si="64"/>
        <v>1625</v>
      </c>
      <c r="J75" s="62">
        <f t="shared" si="64"/>
        <v>0</v>
      </c>
      <c r="K75" s="63">
        <f t="shared" si="64"/>
        <v>0</v>
      </c>
      <c r="L75" s="63">
        <f t="shared" si="64"/>
        <v>0</v>
      </c>
      <c r="M75" s="64">
        <f t="shared" si="64"/>
        <v>0</v>
      </c>
      <c r="N75" s="62">
        <f t="shared" si="64"/>
        <v>0</v>
      </c>
      <c r="O75" s="63">
        <f t="shared" si="64"/>
        <v>0</v>
      </c>
      <c r="P75" s="63">
        <f t="shared" si="64"/>
        <v>0</v>
      </c>
      <c r="Q75" s="64">
        <f t="shared" si="64"/>
        <v>0</v>
      </c>
      <c r="R75" s="79"/>
      <c r="S75" s="62">
        <f>SUM(F75:I75)</f>
        <v>6305</v>
      </c>
      <c r="T75" s="63">
        <f>SUM(J75:M75)</f>
        <v>0</v>
      </c>
      <c r="U75" s="100">
        <f>SUM(N75:Q75)</f>
        <v>0</v>
      </c>
    </row>
    <row r="76" spans="1:21" x14ac:dyDescent="0.2">
      <c r="A76" s="11" t="str">
        <f t="shared" si="0"/>
        <v>Lothian</v>
      </c>
      <c r="B76" s="11" t="str">
        <f t="shared" si="1"/>
        <v xml:space="preserve">General Surgery (inc Vascular) </v>
      </c>
      <c r="C76" s="393" t="str">
        <f t="shared" si="60"/>
        <v>General Surgery (inc Vascular)</v>
      </c>
      <c r="D76" s="89" t="s">
        <v>79</v>
      </c>
      <c r="E76" s="43"/>
      <c r="F76" s="38"/>
      <c r="G76" s="39"/>
      <c r="H76" s="39"/>
      <c r="I76" s="40"/>
      <c r="J76" s="38"/>
      <c r="K76" s="39"/>
      <c r="L76" s="39"/>
      <c r="M76" s="40"/>
      <c r="N76" s="38"/>
      <c r="O76" s="39"/>
      <c r="P76" s="39"/>
      <c r="Q76" s="40"/>
      <c r="R76" s="39"/>
      <c r="S76" s="77"/>
      <c r="T76" s="56"/>
      <c r="U76" s="101"/>
    </row>
    <row r="77" spans="1:21" x14ac:dyDescent="0.2">
      <c r="A77" s="11" t="str">
        <f t="shared" si="0"/>
        <v>Lothian</v>
      </c>
      <c r="B77" s="11" t="str">
        <f t="shared" si="1"/>
        <v xml:space="preserve">General Surgery (inc Vascular) </v>
      </c>
      <c r="C77" s="393" t="str">
        <f t="shared" si="60"/>
        <v>General Surgery (inc Vascular)</v>
      </c>
      <c r="D77" s="84" t="s">
        <v>79</v>
      </c>
      <c r="E77" s="21" t="s">
        <v>24</v>
      </c>
      <c r="F77" s="23"/>
      <c r="G77" s="24"/>
      <c r="H77" s="24"/>
      <c r="I77" s="25"/>
      <c r="J77" s="23"/>
      <c r="K77" s="24"/>
      <c r="L77" s="24"/>
      <c r="M77" s="25"/>
      <c r="N77" s="23"/>
      <c r="O77" s="24"/>
      <c r="P77" s="24"/>
      <c r="Q77" s="25"/>
      <c r="R77" s="39"/>
      <c r="S77" s="71"/>
      <c r="T77" s="72"/>
      <c r="U77" s="97"/>
    </row>
    <row r="78" spans="1:21" x14ac:dyDescent="0.2">
      <c r="A78" s="11" t="str">
        <f t="shared" ref="A78:A141" si="65">$E$5</f>
        <v>Lothian</v>
      </c>
      <c r="B78" s="11" t="str">
        <f t="shared" ref="B78:B141" si="66">CONCATENATE(C78,D78)</f>
        <v>General Surgery (inc Vascular)11</v>
      </c>
      <c r="C78" s="393" t="str">
        <f t="shared" si="60"/>
        <v>General Surgery (inc Vascular)</v>
      </c>
      <c r="D78" s="151">
        <v>11</v>
      </c>
      <c r="E78" s="152" t="s">
        <v>109</v>
      </c>
      <c r="F78" s="153">
        <f t="shared" ref="F78:Q78" si="67">F70-F73</f>
        <v>251</v>
      </c>
      <c r="G78" s="154">
        <f t="shared" si="67"/>
        <v>253</v>
      </c>
      <c r="H78" s="154">
        <f t="shared" si="67"/>
        <v>207</v>
      </c>
      <c r="I78" s="155">
        <f t="shared" si="67"/>
        <v>151</v>
      </c>
      <c r="J78" s="153">
        <f t="shared" si="67"/>
        <v>0</v>
      </c>
      <c r="K78" s="154">
        <f t="shared" si="67"/>
        <v>0</v>
      </c>
      <c r="L78" s="154">
        <f t="shared" si="67"/>
        <v>0</v>
      </c>
      <c r="M78" s="155">
        <f t="shared" si="67"/>
        <v>0</v>
      </c>
      <c r="N78" s="153">
        <f t="shared" si="67"/>
        <v>0</v>
      </c>
      <c r="O78" s="154">
        <f t="shared" si="67"/>
        <v>0</v>
      </c>
      <c r="P78" s="154">
        <f t="shared" si="67"/>
        <v>0</v>
      </c>
      <c r="Q78" s="155">
        <f t="shared" si="67"/>
        <v>0</v>
      </c>
      <c r="R78" s="56"/>
      <c r="S78" s="159">
        <f>S70-S73</f>
        <v>862</v>
      </c>
      <c r="T78" s="154">
        <f>T70-T73</f>
        <v>0</v>
      </c>
      <c r="U78" s="157">
        <f>U70-U73</f>
        <v>0</v>
      </c>
    </row>
    <row r="79" spans="1:21" x14ac:dyDescent="0.2">
      <c r="A79" s="11" t="str">
        <f t="shared" si="65"/>
        <v>Lothian</v>
      </c>
      <c r="B79" s="11" t="str">
        <f t="shared" si="66"/>
        <v>General Surgery (inc Vascular)12</v>
      </c>
      <c r="C79" s="393" t="str">
        <f t="shared" si="60"/>
        <v>General Surgery (inc Vascular)</v>
      </c>
      <c r="D79" s="151">
        <v>12</v>
      </c>
      <c r="E79" s="152" t="s">
        <v>110</v>
      </c>
      <c r="F79" s="159">
        <f t="shared" ref="F79:U79" si="68">F70-F75</f>
        <v>130</v>
      </c>
      <c r="G79" s="160">
        <f t="shared" si="68"/>
        <v>140</v>
      </c>
      <c r="H79" s="160">
        <f t="shared" si="68"/>
        <v>24</v>
      </c>
      <c r="I79" s="161">
        <f t="shared" si="68"/>
        <v>-32</v>
      </c>
      <c r="J79" s="159">
        <f t="shared" si="68"/>
        <v>0</v>
      </c>
      <c r="K79" s="160">
        <f t="shared" si="68"/>
        <v>0</v>
      </c>
      <c r="L79" s="160">
        <f t="shared" si="68"/>
        <v>0</v>
      </c>
      <c r="M79" s="161">
        <f t="shared" si="68"/>
        <v>0</v>
      </c>
      <c r="N79" s="159">
        <f t="shared" si="68"/>
        <v>0</v>
      </c>
      <c r="O79" s="160">
        <f t="shared" si="68"/>
        <v>0</v>
      </c>
      <c r="P79" s="160">
        <f t="shared" si="68"/>
        <v>0</v>
      </c>
      <c r="Q79" s="161">
        <f t="shared" si="68"/>
        <v>0</v>
      </c>
      <c r="R79" s="56">
        <f t="shared" si="68"/>
        <v>0</v>
      </c>
      <c r="S79" s="159">
        <f t="shared" si="68"/>
        <v>262</v>
      </c>
      <c r="T79" s="160">
        <f t="shared" si="68"/>
        <v>0</v>
      </c>
      <c r="U79" s="162">
        <f t="shared" si="68"/>
        <v>0</v>
      </c>
    </row>
    <row r="80" spans="1:21" x14ac:dyDescent="0.2">
      <c r="A80" s="11" t="str">
        <f t="shared" si="65"/>
        <v>Lothian</v>
      </c>
      <c r="B80" s="11" t="str">
        <f t="shared" si="66"/>
        <v>General Surgery (inc Vascular)13</v>
      </c>
      <c r="C80" s="393" t="str">
        <f t="shared" si="60"/>
        <v>General Surgery (inc Vascular)</v>
      </c>
      <c r="D80" s="151">
        <v>13</v>
      </c>
      <c r="E80" s="158" t="s">
        <v>27</v>
      </c>
      <c r="F80" s="170">
        <f>F64+F79</f>
        <v>2291</v>
      </c>
      <c r="G80" s="164">
        <f>F80+G79</f>
        <v>2431</v>
      </c>
      <c r="H80" s="164">
        <f t="shared" ref="H80:Q80" si="69">G80+H79</f>
        <v>2455</v>
      </c>
      <c r="I80" s="166">
        <f t="shared" si="69"/>
        <v>2423</v>
      </c>
      <c r="J80" s="163">
        <f t="shared" si="69"/>
        <v>2423</v>
      </c>
      <c r="K80" s="164">
        <f t="shared" si="69"/>
        <v>2423</v>
      </c>
      <c r="L80" s="164">
        <f t="shared" si="69"/>
        <v>2423</v>
      </c>
      <c r="M80" s="166">
        <f t="shared" si="69"/>
        <v>2423</v>
      </c>
      <c r="N80" s="163">
        <f t="shared" si="69"/>
        <v>2423</v>
      </c>
      <c r="O80" s="164">
        <f t="shared" si="69"/>
        <v>2423</v>
      </c>
      <c r="P80" s="164">
        <f t="shared" si="69"/>
        <v>2423</v>
      </c>
      <c r="Q80" s="166">
        <f t="shared" si="69"/>
        <v>2423</v>
      </c>
      <c r="R80" s="56"/>
      <c r="S80" s="163">
        <f>I80</f>
        <v>2423</v>
      </c>
      <c r="T80" s="164">
        <f>M80</f>
        <v>2423</v>
      </c>
      <c r="U80" s="165">
        <f>Q80</f>
        <v>2423</v>
      </c>
    </row>
    <row r="81" spans="1:21" x14ac:dyDescent="0.2">
      <c r="A81" s="11" t="str">
        <f t="shared" si="65"/>
        <v>Lothian</v>
      </c>
      <c r="B81" s="11" t="str">
        <f t="shared" si="66"/>
        <v>General Surgery (inc Vascular)14</v>
      </c>
      <c r="C81" s="393" t="str">
        <f t="shared" si="60"/>
        <v>General Surgery (inc Vascular)</v>
      </c>
      <c r="D81" s="151">
        <v>14</v>
      </c>
      <c r="E81" s="152" t="s">
        <v>25</v>
      </c>
      <c r="F81" s="163">
        <f t="shared" ref="F81:Q81" si="70">F80/(F75/13)</f>
        <v>19.339610389610389</v>
      </c>
      <c r="G81" s="164">
        <f t="shared" si="70"/>
        <v>20.521428571428572</v>
      </c>
      <c r="H81" s="164">
        <f t="shared" si="70"/>
        <v>19.946874999999999</v>
      </c>
      <c r="I81" s="166">
        <f t="shared" si="70"/>
        <v>19.384</v>
      </c>
      <c r="J81" s="163" t="e">
        <f t="shared" si="70"/>
        <v>#DIV/0!</v>
      </c>
      <c r="K81" s="164" t="e">
        <f t="shared" si="70"/>
        <v>#DIV/0!</v>
      </c>
      <c r="L81" s="164" t="e">
        <f t="shared" si="70"/>
        <v>#DIV/0!</v>
      </c>
      <c r="M81" s="166" t="e">
        <f t="shared" si="70"/>
        <v>#DIV/0!</v>
      </c>
      <c r="N81" s="163" t="e">
        <f t="shared" si="70"/>
        <v>#DIV/0!</v>
      </c>
      <c r="O81" s="164" t="e">
        <f t="shared" si="70"/>
        <v>#DIV/0!</v>
      </c>
      <c r="P81" s="164" t="e">
        <f t="shared" si="70"/>
        <v>#DIV/0!</v>
      </c>
      <c r="Q81" s="166" t="e">
        <f t="shared" si="70"/>
        <v>#DIV/0!</v>
      </c>
      <c r="R81" s="56"/>
      <c r="S81" s="163">
        <f>I81</f>
        <v>19.384</v>
      </c>
      <c r="T81" s="164" t="e">
        <f>M81</f>
        <v>#DIV/0!</v>
      </c>
      <c r="U81" s="165" t="e">
        <f>Q81</f>
        <v>#DIV/0!</v>
      </c>
    </row>
    <row r="82" spans="1:21" x14ac:dyDescent="0.2">
      <c r="A82" s="11" t="str">
        <f t="shared" si="65"/>
        <v>Lothian</v>
      </c>
      <c r="B82" s="11" t="str">
        <f t="shared" si="66"/>
        <v>General Surgery (inc Vascular)15</v>
      </c>
      <c r="C82" s="393" t="str">
        <f t="shared" si="60"/>
        <v>General Surgery (inc Vascular)</v>
      </c>
      <c r="D82" s="86">
        <v>15</v>
      </c>
      <c r="E82" s="45" t="s">
        <v>30</v>
      </c>
      <c r="F82" s="48">
        <f>F634+F658+F682</f>
        <v>846</v>
      </c>
      <c r="G82" s="46">
        <f>G634+G658+G682</f>
        <v>986.00000000000023</v>
      </c>
      <c r="H82" s="46">
        <f>H634+H658+H682</f>
        <v>1010.0000000000005</v>
      </c>
      <c r="I82" s="47">
        <f>I634+I658+I682</f>
        <v>978.00000000000068</v>
      </c>
      <c r="J82" s="48"/>
      <c r="K82" s="46"/>
      <c r="L82" s="46"/>
      <c r="M82" s="47"/>
      <c r="N82" s="48"/>
      <c r="O82" s="46"/>
      <c r="P82" s="46"/>
      <c r="Q82" s="47"/>
      <c r="R82" s="39"/>
      <c r="S82" s="61">
        <f>I82</f>
        <v>978.00000000000068</v>
      </c>
      <c r="T82" s="59">
        <f>M82</f>
        <v>0</v>
      </c>
      <c r="U82" s="103">
        <f>Q82</f>
        <v>0</v>
      </c>
    </row>
    <row r="83" spans="1:21" x14ac:dyDescent="0.2">
      <c r="A83" s="11" t="str">
        <f t="shared" si="65"/>
        <v>Lothian</v>
      </c>
      <c r="B83" s="11" t="str">
        <f t="shared" si="66"/>
        <v>General Surgery (inc Vascular)16</v>
      </c>
      <c r="C83" s="393" t="str">
        <f t="shared" si="60"/>
        <v>General Surgery (inc Vascular)</v>
      </c>
      <c r="D83" s="151">
        <v>16</v>
      </c>
      <c r="E83" s="152" t="s">
        <v>187</v>
      </c>
      <c r="F83" s="163">
        <v>479.26528959346228</v>
      </c>
      <c r="G83" s="164">
        <v>440.39436986445412</v>
      </c>
      <c r="H83" s="164">
        <v>385.34507363139744</v>
      </c>
      <c r="I83" s="166">
        <v>330.29577739834076</v>
      </c>
      <c r="J83" s="163">
        <v>275.24648116528408</v>
      </c>
      <c r="K83" s="164">
        <v>220.19718493222706</v>
      </c>
      <c r="L83" s="164">
        <v>110.09859246611353</v>
      </c>
      <c r="M83" s="166">
        <v>0</v>
      </c>
      <c r="N83" s="400" t="s">
        <v>15</v>
      </c>
      <c r="O83" s="401" t="s">
        <v>15</v>
      </c>
      <c r="P83" s="401" t="s">
        <v>15</v>
      </c>
      <c r="Q83" s="402" t="s">
        <v>15</v>
      </c>
      <c r="R83" s="39"/>
      <c r="S83" s="163">
        <f>I83</f>
        <v>330.29577739834076</v>
      </c>
      <c r="T83" s="164">
        <f>M83</f>
        <v>0</v>
      </c>
      <c r="U83" s="165" t="str">
        <f>Q83</f>
        <v>-</v>
      </c>
    </row>
    <row r="84" spans="1:21" ht="13.5" thickBot="1" x14ac:dyDescent="0.25">
      <c r="A84" s="11" t="str">
        <f t="shared" si="65"/>
        <v>Lothian</v>
      </c>
      <c r="B84" s="11" t="str">
        <f t="shared" si="66"/>
        <v>General Surgery (inc Vascular)17</v>
      </c>
      <c r="C84" s="393" t="str">
        <f t="shared" si="60"/>
        <v>General Surgery (inc Vascular)</v>
      </c>
      <c r="D84" s="86">
        <v>17</v>
      </c>
      <c r="E84" s="44" t="s">
        <v>31</v>
      </c>
      <c r="F84" s="48">
        <f>F636+F660+F684</f>
        <v>279</v>
      </c>
      <c r="G84" s="46">
        <f>G636+G660+G684</f>
        <v>422</v>
      </c>
      <c r="H84" s="46">
        <f>H636+H660+H684</f>
        <v>443.00000000000023</v>
      </c>
      <c r="I84" s="47">
        <f>I636+I660+I684</f>
        <v>426.00000000000045</v>
      </c>
      <c r="J84" s="48"/>
      <c r="K84" s="46"/>
      <c r="L84" s="46"/>
      <c r="M84" s="47"/>
      <c r="N84" s="48"/>
      <c r="O84" s="46"/>
      <c r="P84" s="46"/>
      <c r="Q84" s="47"/>
      <c r="R84" s="39"/>
      <c r="S84" s="61">
        <f>I84</f>
        <v>426.00000000000045</v>
      </c>
      <c r="T84" s="59">
        <f>M84</f>
        <v>0</v>
      </c>
      <c r="U84" s="103">
        <f>Q84</f>
        <v>0</v>
      </c>
    </row>
    <row r="85" spans="1:21" ht="18.75" thickBot="1" x14ac:dyDescent="0.3">
      <c r="A85" s="11" t="str">
        <f t="shared" si="65"/>
        <v>Lothian</v>
      </c>
      <c r="B85" s="11" t="str">
        <f t="shared" si="66"/>
        <v>GynaecologyGynaecology</v>
      </c>
      <c r="C85" s="407" t="str">
        <f>D85</f>
        <v>Gynaecology</v>
      </c>
      <c r="D85" s="408" t="s">
        <v>64</v>
      </c>
      <c r="E85" s="80"/>
      <c r="F85" s="124"/>
      <c r="G85" s="81"/>
      <c r="H85" s="81"/>
      <c r="I85" s="81"/>
      <c r="J85" s="81"/>
      <c r="K85" s="81"/>
      <c r="L85" s="81"/>
      <c r="M85" s="81"/>
      <c r="N85" s="69"/>
      <c r="O85" s="69"/>
      <c r="P85" s="69"/>
      <c r="Q85" s="69"/>
      <c r="R85" s="69"/>
      <c r="S85" s="131"/>
      <c r="T85" s="131"/>
      <c r="U85" s="132"/>
    </row>
    <row r="86" spans="1:21" x14ac:dyDescent="0.2">
      <c r="A86" s="11" t="str">
        <f t="shared" si="65"/>
        <v>Lothian</v>
      </c>
      <c r="B86" s="11" t="str">
        <f t="shared" si="66"/>
        <v>Gynaecology1</v>
      </c>
      <c r="C86" s="393" t="str">
        <f t="shared" ref="C86:C108" si="71">C85</f>
        <v>Gynaecology</v>
      </c>
      <c r="D86" s="84">
        <v>1</v>
      </c>
      <c r="E86" s="21" t="s">
        <v>52</v>
      </c>
      <c r="F86" s="197">
        <v>125</v>
      </c>
      <c r="G86" s="20"/>
      <c r="H86" s="20"/>
      <c r="I86" s="117"/>
      <c r="J86" s="125"/>
      <c r="K86" s="13"/>
      <c r="L86" s="13"/>
      <c r="M86" s="126"/>
      <c r="N86" s="125"/>
      <c r="O86" s="13"/>
      <c r="P86" s="13"/>
      <c r="Q86" s="126"/>
      <c r="R86" s="41"/>
      <c r="S86" s="114"/>
      <c r="T86" s="65"/>
      <c r="U86" s="115"/>
    </row>
    <row r="87" spans="1:21" x14ac:dyDescent="0.2">
      <c r="A87" s="11" t="str">
        <f t="shared" si="65"/>
        <v>Lothian</v>
      </c>
      <c r="B87" s="11" t="str">
        <f t="shared" si="66"/>
        <v>Gynaecology2</v>
      </c>
      <c r="C87" s="393" t="str">
        <f t="shared" si="71"/>
        <v>Gynaecology</v>
      </c>
      <c r="D87" s="84">
        <v>2</v>
      </c>
      <c r="E87" s="21" t="s">
        <v>93</v>
      </c>
      <c r="F87" s="197">
        <v>17</v>
      </c>
      <c r="G87" s="20"/>
      <c r="H87" s="20"/>
      <c r="I87" s="117"/>
      <c r="J87" s="116"/>
      <c r="K87" s="20"/>
      <c r="L87" s="20"/>
      <c r="M87" s="117"/>
      <c r="N87" s="116"/>
      <c r="O87" s="20"/>
      <c r="P87" s="20"/>
      <c r="Q87" s="117"/>
      <c r="R87" s="41"/>
      <c r="S87" s="114"/>
      <c r="T87" s="65"/>
      <c r="U87" s="115"/>
    </row>
    <row r="88" spans="1:21" x14ac:dyDescent="0.2">
      <c r="A88" s="11" t="str">
        <f t="shared" si="65"/>
        <v>Lothian</v>
      </c>
      <c r="B88" s="11" t="str">
        <f t="shared" si="66"/>
        <v>Gynaecology3</v>
      </c>
      <c r="C88" s="393" t="str">
        <f t="shared" si="71"/>
        <v>Gynaecology</v>
      </c>
      <c r="D88" s="84">
        <v>3</v>
      </c>
      <c r="E88" s="21" t="s">
        <v>94</v>
      </c>
      <c r="F88" s="197">
        <v>804</v>
      </c>
      <c r="G88" s="20"/>
      <c r="H88" s="20"/>
      <c r="I88" s="117"/>
      <c r="J88" s="116"/>
      <c r="K88" s="20"/>
      <c r="L88" s="20"/>
      <c r="M88" s="117"/>
      <c r="N88" s="116"/>
      <c r="O88" s="20"/>
      <c r="P88" s="20"/>
      <c r="Q88" s="117"/>
      <c r="R88" s="41"/>
      <c r="S88" s="114"/>
      <c r="T88" s="65"/>
      <c r="U88" s="115"/>
    </row>
    <row r="89" spans="1:21" x14ac:dyDescent="0.2">
      <c r="A89" s="11" t="str">
        <f t="shared" si="65"/>
        <v>Lothian</v>
      </c>
      <c r="B89" s="11" t="str">
        <f t="shared" si="66"/>
        <v xml:space="preserve">Gynaecology </v>
      </c>
      <c r="C89" s="393" t="str">
        <f t="shared" si="71"/>
        <v>Gynaecology</v>
      </c>
      <c r="D89" s="88" t="s">
        <v>79</v>
      </c>
      <c r="E89" s="34"/>
      <c r="F89" s="20"/>
      <c r="G89" s="20"/>
      <c r="H89" s="20"/>
      <c r="I89" s="117"/>
      <c r="J89" s="127"/>
      <c r="K89" s="52"/>
      <c r="L89" s="52"/>
      <c r="M89" s="128"/>
      <c r="N89" s="127"/>
      <c r="O89" s="52"/>
      <c r="P89" s="52"/>
      <c r="Q89" s="128"/>
      <c r="R89" s="41"/>
      <c r="S89" s="114"/>
      <c r="T89" s="65"/>
      <c r="U89" s="115"/>
    </row>
    <row r="90" spans="1:21" x14ac:dyDescent="0.2">
      <c r="A90" s="11" t="str">
        <f t="shared" si="65"/>
        <v>Lothian</v>
      </c>
      <c r="B90" s="11" t="str">
        <f t="shared" si="66"/>
        <v xml:space="preserve">Gynaecology </v>
      </c>
      <c r="C90" s="393" t="str">
        <f t="shared" si="71"/>
        <v>Gynaecology</v>
      </c>
      <c r="D90" s="84" t="s">
        <v>79</v>
      </c>
      <c r="E90" s="21" t="s">
        <v>33</v>
      </c>
      <c r="F90" s="23"/>
      <c r="G90" s="24"/>
      <c r="H90" s="24"/>
      <c r="I90" s="25"/>
      <c r="J90" s="23"/>
      <c r="K90" s="24"/>
      <c r="L90" s="24"/>
      <c r="M90" s="25"/>
      <c r="N90" s="23"/>
      <c r="O90" s="24"/>
      <c r="P90" s="24"/>
      <c r="Q90" s="25"/>
      <c r="R90" s="41"/>
      <c r="S90" s="71"/>
      <c r="T90" s="72"/>
      <c r="U90" s="97"/>
    </row>
    <row r="91" spans="1:21" x14ac:dyDescent="0.2">
      <c r="A91" s="11" t="str">
        <f t="shared" si="65"/>
        <v>Lothian</v>
      </c>
      <c r="B91" s="11" t="str">
        <f t="shared" si="66"/>
        <v>Gynaecology4</v>
      </c>
      <c r="C91" s="393" t="str">
        <f t="shared" si="71"/>
        <v>Gynaecology</v>
      </c>
      <c r="D91" s="86">
        <v>4</v>
      </c>
      <c r="E91" s="44" t="s">
        <v>14</v>
      </c>
      <c r="F91" s="27">
        <v>885.75</v>
      </c>
      <c r="G91" s="28">
        <v>885.75</v>
      </c>
      <c r="H91" s="28">
        <v>885.75</v>
      </c>
      <c r="I91" s="29">
        <v>885.75</v>
      </c>
      <c r="J91" s="27"/>
      <c r="K91" s="28"/>
      <c r="L91" s="28"/>
      <c r="M91" s="29"/>
      <c r="N91" s="27"/>
      <c r="O91" s="28"/>
      <c r="P91" s="28"/>
      <c r="Q91" s="29"/>
      <c r="R91" s="41"/>
      <c r="S91" s="66">
        <f>SUM(F91:I91)</f>
        <v>3543</v>
      </c>
      <c r="T91" s="67">
        <f>SUM(J91:M91)</f>
        <v>0</v>
      </c>
      <c r="U91" s="98">
        <f>SUM(N91:Q91)</f>
        <v>0</v>
      </c>
    </row>
    <row r="92" spans="1:21" x14ac:dyDescent="0.2">
      <c r="A92" s="11" t="str">
        <f t="shared" si="65"/>
        <v>Lothian</v>
      </c>
      <c r="B92" s="11" t="str">
        <f t="shared" si="66"/>
        <v>Gynaecology5</v>
      </c>
      <c r="C92" s="393" t="str">
        <f t="shared" si="71"/>
        <v>Gynaecology</v>
      </c>
      <c r="D92" s="151">
        <v>5</v>
      </c>
      <c r="E92" s="158" t="s">
        <v>28</v>
      </c>
      <c r="F92" s="160">
        <v>0</v>
      </c>
      <c r="G92" s="154">
        <v>0</v>
      </c>
      <c r="H92" s="154">
        <v>0</v>
      </c>
      <c r="I92" s="155">
        <v>0</v>
      </c>
      <c r="J92" s="153">
        <v>0</v>
      </c>
      <c r="K92" s="154">
        <v>0</v>
      </c>
      <c r="L92" s="154">
        <v>0</v>
      </c>
      <c r="M92" s="155">
        <v>0</v>
      </c>
      <c r="N92" s="153">
        <v>0</v>
      </c>
      <c r="O92" s="154">
        <v>0</v>
      </c>
      <c r="P92" s="154">
        <v>0</v>
      </c>
      <c r="Q92" s="155">
        <v>0</v>
      </c>
      <c r="R92" s="79"/>
      <c r="S92" s="153">
        <f>SUM(F92:I92)</f>
        <v>0</v>
      </c>
      <c r="T92" s="154">
        <f>SUM(J92:M92)</f>
        <v>0</v>
      </c>
      <c r="U92" s="157">
        <f>SUM(N92:Q92)</f>
        <v>0</v>
      </c>
    </row>
    <row r="93" spans="1:21" x14ac:dyDescent="0.2">
      <c r="A93" s="11" t="str">
        <f t="shared" si="65"/>
        <v>Lothian</v>
      </c>
      <c r="B93" s="11" t="str">
        <f t="shared" si="66"/>
        <v>Gynaecology6</v>
      </c>
      <c r="C93" s="393" t="str">
        <f t="shared" si="71"/>
        <v>Gynaecology</v>
      </c>
      <c r="D93" s="87">
        <v>6</v>
      </c>
      <c r="E93" s="45" t="s">
        <v>13</v>
      </c>
      <c r="F93" s="27">
        <v>0</v>
      </c>
      <c r="G93" s="28">
        <v>0</v>
      </c>
      <c r="H93" s="28">
        <v>0</v>
      </c>
      <c r="I93" s="29">
        <v>0</v>
      </c>
      <c r="J93" s="31"/>
      <c r="K93" s="32"/>
      <c r="L93" s="32"/>
      <c r="M93" s="33"/>
      <c r="N93" s="31"/>
      <c r="O93" s="32"/>
      <c r="P93" s="32"/>
      <c r="Q93" s="33"/>
      <c r="R93" s="41"/>
      <c r="S93" s="58">
        <f>SUM(F93:I93)</f>
        <v>0</v>
      </c>
      <c r="T93" s="57">
        <f>SUM(J93:M93)</f>
        <v>0</v>
      </c>
      <c r="U93" s="99">
        <f>SUM(N93:Q93)</f>
        <v>0</v>
      </c>
    </row>
    <row r="94" spans="1:21" x14ac:dyDescent="0.2">
      <c r="A94" s="11" t="str">
        <f t="shared" si="65"/>
        <v>Lothian</v>
      </c>
      <c r="B94" s="11" t="str">
        <f t="shared" si="66"/>
        <v>Gynaecology7</v>
      </c>
      <c r="C94" s="393" t="str">
        <f t="shared" si="71"/>
        <v>Gynaecology</v>
      </c>
      <c r="D94" s="84">
        <v>7</v>
      </c>
      <c r="E94" s="21" t="s">
        <v>16</v>
      </c>
      <c r="F94" s="62">
        <f t="shared" ref="F94:Q94" si="72">SUM(F91:F92)-F93</f>
        <v>885.75</v>
      </c>
      <c r="G94" s="63">
        <f t="shared" si="72"/>
        <v>885.75</v>
      </c>
      <c r="H94" s="63">
        <f t="shared" si="72"/>
        <v>885.75</v>
      </c>
      <c r="I94" s="64">
        <f t="shared" si="72"/>
        <v>885.75</v>
      </c>
      <c r="J94" s="62">
        <f t="shared" si="72"/>
        <v>0</v>
      </c>
      <c r="K94" s="63">
        <f t="shared" si="72"/>
        <v>0</v>
      </c>
      <c r="L94" s="63">
        <f t="shared" si="72"/>
        <v>0</v>
      </c>
      <c r="M94" s="64">
        <f t="shared" si="72"/>
        <v>0</v>
      </c>
      <c r="N94" s="62">
        <f t="shared" si="72"/>
        <v>0</v>
      </c>
      <c r="O94" s="63">
        <f t="shared" si="72"/>
        <v>0</v>
      </c>
      <c r="P94" s="63">
        <f t="shared" si="72"/>
        <v>0</v>
      </c>
      <c r="Q94" s="64">
        <f t="shared" si="72"/>
        <v>0</v>
      </c>
      <c r="R94" s="79"/>
      <c r="S94" s="62">
        <f>SUM(F94:I94)</f>
        <v>3543</v>
      </c>
      <c r="T94" s="63">
        <f>SUM(J94:M94)</f>
        <v>0</v>
      </c>
      <c r="U94" s="100">
        <f>SUM(N94:Q94)</f>
        <v>0</v>
      </c>
    </row>
    <row r="95" spans="1:21" x14ac:dyDescent="0.2">
      <c r="A95" s="11" t="str">
        <f t="shared" si="65"/>
        <v>Lothian</v>
      </c>
      <c r="B95" s="11" t="str">
        <f t="shared" si="66"/>
        <v xml:space="preserve">Gynaecology </v>
      </c>
      <c r="C95" s="393" t="str">
        <f t="shared" si="71"/>
        <v>Gynaecology</v>
      </c>
      <c r="D95" s="88" t="s">
        <v>79</v>
      </c>
      <c r="E95" s="34"/>
      <c r="F95" s="35"/>
      <c r="G95" s="36"/>
      <c r="H95" s="36"/>
      <c r="I95" s="37"/>
      <c r="J95" s="38"/>
      <c r="K95" s="39"/>
      <c r="L95" s="39"/>
      <c r="M95" s="40"/>
      <c r="N95" s="38"/>
      <c r="O95" s="39"/>
      <c r="P95" s="39"/>
      <c r="Q95" s="40"/>
      <c r="R95" s="41"/>
      <c r="S95" s="77"/>
      <c r="T95" s="56"/>
      <c r="U95" s="101"/>
    </row>
    <row r="96" spans="1:21" x14ac:dyDescent="0.2">
      <c r="A96" s="11" t="str">
        <f t="shared" si="65"/>
        <v>Lothian</v>
      </c>
      <c r="B96" s="11" t="str">
        <f t="shared" si="66"/>
        <v xml:space="preserve">Gynaecology </v>
      </c>
      <c r="C96" s="393" t="str">
        <f t="shared" si="71"/>
        <v>Gynaecology</v>
      </c>
      <c r="D96" s="84" t="s">
        <v>79</v>
      </c>
      <c r="E96" s="21" t="s">
        <v>29</v>
      </c>
      <c r="F96" s="23"/>
      <c r="G96" s="24"/>
      <c r="H96" s="24"/>
      <c r="I96" s="25"/>
      <c r="J96" s="23"/>
      <c r="K96" s="24"/>
      <c r="L96" s="24"/>
      <c r="M96" s="25"/>
      <c r="N96" s="23"/>
      <c r="O96" s="24"/>
      <c r="P96" s="24"/>
      <c r="Q96" s="25"/>
      <c r="R96" s="41"/>
      <c r="S96" s="71"/>
      <c r="T96" s="72"/>
      <c r="U96" s="97"/>
    </row>
    <row r="97" spans="1:21" x14ac:dyDescent="0.2">
      <c r="A97" s="11" t="str">
        <f t="shared" si="65"/>
        <v>Lothian</v>
      </c>
      <c r="B97" s="11" t="str">
        <f t="shared" si="66"/>
        <v>Gynaecology8</v>
      </c>
      <c r="C97" s="393" t="str">
        <f t="shared" si="71"/>
        <v>Gynaecology</v>
      </c>
      <c r="D97" s="86">
        <v>8</v>
      </c>
      <c r="E97" s="44" t="s">
        <v>46</v>
      </c>
      <c r="F97" s="27">
        <v>716.25</v>
      </c>
      <c r="G97" s="28">
        <v>716.25</v>
      </c>
      <c r="H97" s="28">
        <v>716.25</v>
      </c>
      <c r="I97" s="29">
        <v>716.25</v>
      </c>
      <c r="J97" s="27"/>
      <c r="K97" s="28"/>
      <c r="L97" s="28"/>
      <c r="M97" s="29"/>
      <c r="N97" s="27"/>
      <c r="O97" s="28"/>
      <c r="P97" s="28"/>
      <c r="Q97" s="29"/>
      <c r="R97" s="39"/>
      <c r="S97" s="55">
        <f>SUM(F97:I97)</f>
        <v>2865</v>
      </c>
      <c r="T97" s="54">
        <f>SUM(J97:M97)</f>
        <v>0</v>
      </c>
      <c r="U97" s="102">
        <f>SUM(N97:Q97)</f>
        <v>0</v>
      </c>
    </row>
    <row r="98" spans="1:21" x14ac:dyDescent="0.2">
      <c r="A98" s="11" t="str">
        <f t="shared" si="65"/>
        <v>Lothian</v>
      </c>
      <c r="B98" s="11" t="str">
        <f t="shared" si="66"/>
        <v>Gynaecology9</v>
      </c>
      <c r="C98" s="393" t="str">
        <f t="shared" si="71"/>
        <v>Gynaecology</v>
      </c>
      <c r="D98" s="86">
        <v>9</v>
      </c>
      <c r="E98" s="45" t="s">
        <v>53</v>
      </c>
      <c r="F98" s="31">
        <v>18</v>
      </c>
      <c r="G98" s="32">
        <v>82.428571428571445</v>
      </c>
      <c r="H98" s="32">
        <v>82.428571428571445</v>
      </c>
      <c r="I98" s="33">
        <v>82.428571428571445</v>
      </c>
      <c r="J98" s="31"/>
      <c r="K98" s="32"/>
      <c r="L98" s="32"/>
      <c r="M98" s="33"/>
      <c r="N98" s="31"/>
      <c r="O98" s="32"/>
      <c r="P98" s="32"/>
      <c r="Q98" s="33"/>
      <c r="R98" s="39"/>
      <c r="S98" s="58">
        <f>SUM(F98:I98)</f>
        <v>265.28571428571433</v>
      </c>
      <c r="T98" s="57">
        <f>SUM(J98:M98)</f>
        <v>0</v>
      </c>
      <c r="U98" s="99">
        <f>SUM(N98:Q98)</f>
        <v>0</v>
      </c>
    </row>
    <row r="99" spans="1:21" x14ac:dyDescent="0.2">
      <c r="A99" s="11" t="str">
        <f t="shared" si="65"/>
        <v>Lothian</v>
      </c>
      <c r="B99" s="11" t="str">
        <f t="shared" si="66"/>
        <v>Gynaecology10</v>
      </c>
      <c r="C99" s="393" t="str">
        <f t="shared" si="71"/>
        <v>Gynaecology</v>
      </c>
      <c r="D99" s="84">
        <v>10</v>
      </c>
      <c r="E99" s="21" t="s">
        <v>32</v>
      </c>
      <c r="F99" s="62">
        <f t="shared" ref="F99:Q99" si="73">SUM(F97:F98)</f>
        <v>734.25</v>
      </c>
      <c r="G99" s="63">
        <f t="shared" si="73"/>
        <v>798.67857142857144</v>
      </c>
      <c r="H99" s="63">
        <f t="shared" si="73"/>
        <v>798.67857142857144</v>
      </c>
      <c r="I99" s="64">
        <f t="shared" si="73"/>
        <v>798.67857142857144</v>
      </c>
      <c r="J99" s="62">
        <f t="shared" si="73"/>
        <v>0</v>
      </c>
      <c r="K99" s="63">
        <f t="shared" si="73"/>
        <v>0</v>
      </c>
      <c r="L99" s="63">
        <f t="shared" si="73"/>
        <v>0</v>
      </c>
      <c r="M99" s="64">
        <f t="shared" si="73"/>
        <v>0</v>
      </c>
      <c r="N99" s="62">
        <f t="shared" si="73"/>
        <v>0</v>
      </c>
      <c r="O99" s="63">
        <f t="shared" si="73"/>
        <v>0</v>
      </c>
      <c r="P99" s="63">
        <f t="shared" si="73"/>
        <v>0</v>
      </c>
      <c r="Q99" s="64">
        <f t="shared" si="73"/>
        <v>0</v>
      </c>
      <c r="R99" s="79"/>
      <c r="S99" s="62">
        <f>SUM(F99:I99)</f>
        <v>3130.2857142857147</v>
      </c>
      <c r="T99" s="63">
        <f>SUM(J99:M99)</f>
        <v>0</v>
      </c>
      <c r="U99" s="100">
        <f>SUM(N99:Q99)</f>
        <v>0</v>
      </c>
    </row>
    <row r="100" spans="1:21" x14ac:dyDescent="0.2">
      <c r="A100" s="11" t="str">
        <f t="shared" si="65"/>
        <v>Lothian</v>
      </c>
      <c r="B100" s="11" t="str">
        <f t="shared" si="66"/>
        <v xml:space="preserve">Gynaecology </v>
      </c>
      <c r="C100" s="393" t="str">
        <f t="shared" si="71"/>
        <v>Gynaecology</v>
      </c>
      <c r="D100" s="89" t="s">
        <v>79</v>
      </c>
      <c r="E100" s="43"/>
      <c r="F100" s="38"/>
      <c r="G100" s="39"/>
      <c r="H100" s="39"/>
      <c r="I100" s="40"/>
      <c r="J100" s="38"/>
      <c r="K100" s="39"/>
      <c r="L100" s="39"/>
      <c r="M100" s="40"/>
      <c r="N100" s="38"/>
      <c r="O100" s="39"/>
      <c r="P100" s="39"/>
      <c r="Q100" s="40"/>
      <c r="R100" s="39"/>
      <c r="S100" s="77"/>
      <c r="T100" s="56"/>
      <c r="U100" s="101"/>
    </row>
    <row r="101" spans="1:21" x14ac:dyDescent="0.2">
      <c r="A101" s="11" t="str">
        <f t="shared" si="65"/>
        <v>Lothian</v>
      </c>
      <c r="B101" s="11" t="str">
        <f t="shared" si="66"/>
        <v xml:space="preserve">Gynaecology </v>
      </c>
      <c r="C101" s="393" t="str">
        <f t="shared" si="71"/>
        <v>Gynaecology</v>
      </c>
      <c r="D101" s="84" t="s">
        <v>79</v>
      </c>
      <c r="E101" s="21" t="s">
        <v>24</v>
      </c>
      <c r="F101" s="23"/>
      <c r="G101" s="24"/>
      <c r="H101" s="24"/>
      <c r="I101" s="25"/>
      <c r="J101" s="23"/>
      <c r="K101" s="24"/>
      <c r="L101" s="24"/>
      <c r="M101" s="25"/>
      <c r="N101" s="23"/>
      <c r="O101" s="24"/>
      <c r="P101" s="24"/>
      <c r="Q101" s="25"/>
      <c r="R101" s="39"/>
      <c r="S101" s="71"/>
      <c r="T101" s="72"/>
      <c r="U101" s="97"/>
    </row>
    <row r="102" spans="1:21" x14ac:dyDescent="0.2">
      <c r="A102" s="11" t="str">
        <f t="shared" si="65"/>
        <v>Lothian</v>
      </c>
      <c r="B102" s="11" t="str">
        <f t="shared" si="66"/>
        <v>Gynaecology11</v>
      </c>
      <c r="C102" s="393" t="str">
        <f t="shared" si="71"/>
        <v>Gynaecology</v>
      </c>
      <c r="D102" s="151">
        <v>11</v>
      </c>
      <c r="E102" s="152" t="s">
        <v>109</v>
      </c>
      <c r="F102" s="153">
        <f t="shared" ref="F102:Q102" si="74">F94-F97</f>
        <v>169.5</v>
      </c>
      <c r="G102" s="154">
        <f t="shared" si="74"/>
        <v>169.5</v>
      </c>
      <c r="H102" s="154">
        <f t="shared" si="74"/>
        <v>169.5</v>
      </c>
      <c r="I102" s="155">
        <f t="shared" si="74"/>
        <v>169.5</v>
      </c>
      <c r="J102" s="153">
        <f t="shared" si="74"/>
        <v>0</v>
      </c>
      <c r="K102" s="154">
        <f t="shared" si="74"/>
        <v>0</v>
      </c>
      <c r="L102" s="154">
        <f t="shared" si="74"/>
        <v>0</v>
      </c>
      <c r="M102" s="155">
        <f t="shared" si="74"/>
        <v>0</v>
      </c>
      <c r="N102" s="153">
        <f t="shared" si="74"/>
        <v>0</v>
      </c>
      <c r="O102" s="154">
        <f t="shared" si="74"/>
        <v>0</v>
      </c>
      <c r="P102" s="154">
        <f t="shared" si="74"/>
        <v>0</v>
      </c>
      <c r="Q102" s="155">
        <f t="shared" si="74"/>
        <v>0</v>
      </c>
      <c r="R102" s="56"/>
      <c r="S102" s="159">
        <f>S93-S98</f>
        <v>-265.28571428571433</v>
      </c>
      <c r="T102" s="154">
        <f>T94-T97</f>
        <v>0</v>
      </c>
      <c r="U102" s="157">
        <f>U94-U97</f>
        <v>0</v>
      </c>
    </row>
    <row r="103" spans="1:21" x14ac:dyDescent="0.2">
      <c r="A103" s="11" t="str">
        <f t="shared" si="65"/>
        <v>Lothian</v>
      </c>
      <c r="B103" s="11" t="str">
        <f t="shared" si="66"/>
        <v>Gynaecology12</v>
      </c>
      <c r="C103" s="393" t="str">
        <f t="shared" si="71"/>
        <v>Gynaecology</v>
      </c>
      <c r="D103" s="151">
        <v>12</v>
      </c>
      <c r="E103" s="152" t="s">
        <v>110</v>
      </c>
      <c r="F103" s="159">
        <f t="shared" ref="F103:R103" si="75">F94-F99</f>
        <v>151.5</v>
      </c>
      <c r="G103" s="160">
        <f t="shared" si="75"/>
        <v>87.071428571428555</v>
      </c>
      <c r="H103" s="160">
        <f t="shared" si="75"/>
        <v>87.071428571428555</v>
      </c>
      <c r="I103" s="161">
        <f t="shared" si="75"/>
        <v>87.071428571428555</v>
      </c>
      <c r="J103" s="159">
        <f t="shared" si="75"/>
        <v>0</v>
      </c>
      <c r="K103" s="160">
        <f t="shared" si="75"/>
        <v>0</v>
      </c>
      <c r="L103" s="160">
        <f t="shared" si="75"/>
        <v>0</v>
      </c>
      <c r="M103" s="161">
        <f t="shared" si="75"/>
        <v>0</v>
      </c>
      <c r="N103" s="159">
        <f t="shared" si="75"/>
        <v>0</v>
      </c>
      <c r="O103" s="160">
        <f t="shared" si="75"/>
        <v>0</v>
      </c>
      <c r="P103" s="160">
        <f t="shared" si="75"/>
        <v>0</v>
      </c>
      <c r="Q103" s="161">
        <f t="shared" si="75"/>
        <v>0</v>
      </c>
      <c r="R103" s="56">
        <f t="shared" si="75"/>
        <v>0</v>
      </c>
      <c r="S103" s="159">
        <f>S94-S99</f>
        <v>412.71428571428532</v>
      </c>
      <c r="T103" s="160">
        <f>T94-T99</f>
        <v>0</v>
      </c>
      <c r="U103" s="162">
        <f>U94-U99</f>
        <v>0</v>
      </c>
    </row>
    <row r="104" spans="1:21" x14ac:dyDescent="0.2">
      <c r="A104" s="11" t="str">
        <f t="shared" si="65"/>
        <v>Lothian</v>
      </c>
      <c r="B104" s="11" t="str">
        <f t="shared" si="66"/>
        <v>Gynaecology13</v>
      </c>
      <c r="C104" s="393" t="str">
        <f t="shared" si="71"/>
        <v>Gynaecology</v>
      </c>
      <c r="D104" s="151">
        <v>13</v>
      </c>
      <c r="E104" s="158" t="s">
        <v>27</v>
      </c>
      <c r="F104" s="170">
        <f>F88+F103</f>
        <v>955.5</v>
      </c>
      <c r="G104" s="164">
        <f>F104+G103</f>
        <v>1042.5714285714284</v>
      </c>
      <c r="H104" s="164">
        <f t="shared" ref="H104:Q104" si="76">G104+H103</f>
        <v>1129.6428571428569</v>
      </c>
      <c r="I104" s="166">
        <f t="shared" si="76"/>
        <v>1216.7142857142853</v>
      </c>
      <c r="J104" s="163">
        <f t="shared" si="76"/>
        <v>1216.7142857142853</v>
      </c>
      <c r="K104" s="164">
        <f t="shared" si="76"/>
        <v>1216.7142857142853</v>
      </c>
      <c r="L104" s="164">
        <f t="shared" si="76"/>
        <v>1216.7142857142853</v>
      </c>
      <c r="M104" s="166">
        <f t="shared" si="76"/>
        <v>1216.7142857142853</v>
      </c>
      <c r="N104" s="163">
        <f t="shared" si="76"/>
        <v>1216.7142857142853</v>
      </c>
      <c r="O104" s="164">
        <f t="shared" si="76"/>
        <v>1216.7142857142853</v>
      </c>
      <c r="P104" s="164">
        <f t="shared" si="76"/>
        <v>1216.7142857142853</v>
      </c>
      <c r="Q104" s="166">
        <f t="shared" si="76"/>
        <v>1216.7142857142853</v>
      </c>
      <c r="R104" s="56"/>
      <c r="S104" s="163">
        <f>I104</f>
        <v>1216.7142857142853</v>
      </c>
      <c r="T104" s="164">
        <f>M104</f>
        <v>1216.7142857142853</v>
      </c>
      <c r="U104" s="165">
        <f>Q104</f>
        <v>1216.7142857142853</v>
      </c>
    </row>
    <row r="105" spans="1:21" x14ac:dyDescent="0.2">
      <c r="A105" s="11" t="str">
        <f t="shared" si="65"/>
        <v>Lothian</v>
      </c>
      <c r="B105" s="11" t="str">
        <f t="shared" si="66"/>
        <v>Gynaecology14</v>
      </c>
      <c r="C105" s="393" t="str">
        <f t="shared" si="71"/>
        <v>Gynaecology</v>
      </c>
      <c r="D105" s="151">
        <v>14</v>
      </c>
      <c r="E105" s="152" t="s">
        <v>25</v>
      </c>
      <c r="F105" s="163">
        <f t="shared" ref="F105:Q105" si="77">F104/(F99/13)</f>
        <v>16.917262512768129</v>
      </c>
      <c r="G105" s="164">
        <f t="shared" si="77"/>
        <v>16.969816214282517</v>
      </c>
      <c r="H105" s="164">
        <f t="shared" si="77"/>
        <v>18.387067924697039</v>
      </c>
      <c r="I105" s="166">
        <f t="shared" si="77"/>
        <v>19.804319635111561</v>
      </c>
      <c r="J105" s="163" t="e">
        <f t="shared" si="77"/>
        <v>#DIV/0!</v>
      </c>
      <c r="K105" s="164" t="e">
        <f t="shared" si="77"/>
        <v>#DIV/0!</v>
      </c>
      <c r="L105" s="164" t="e">
        <f t="shared" si="77"/>
        <v>#DIV/0!</v>
      </c>
      <c r="M105" s="166" t="e">
        <f t="shared" si="77"/>
        <v>#DIV/0!</v>
      </c>
      <c r="N105" s="163" t="e">
        <f t="shared" si="77"/>
        <v>#DIV/0!</v>
      </c>
      <c r="O105" s="164" t="e">
        <f t="shared" si="77"/>
        <v>#DIV/0!</v>
      </c>
      <c r="P105" s="164" t="e">
        <f t="shared" si="77"/>
        <v>#DIV/0!</v>
      </c>
      <c r="Q105" s="166" t="e">
        <f t="shared" si="77"/>
        <v>#DIV/0!</v>
      </c>
      <c r="R105" s="56"/>
      <c r="S105" s="163">
        <f>I105</f>
        <v>19.804319635111561</v>
      </c>
      <c r="T105" s="164" t="e">
        <f>M105</f>
        <v>#DIV/0!</v>
      </c>
      <c r="U105" s="165" t="e">
        <f>Q105</f>
        <v>#DIV/0!</v>
      </c>
    </row>
    <row r="106" spans="1:21" x14ac:dyDescent="0.2">
      <c r="A106" s="11" t="str">
        <f t="shared" si="65"/>
        <v>Lothian</v>
      </c>
      <c r="B106" s="11" t="str">
        <f t="shared" si="66"/>
        <v>Gynaecology15</v>
      </c>
      <c r="C106" s="393" t="str">
        <f t="shared" si="71"/>
        <v>Gynaecology</v>
      </c>
      <c r="D106" s="86">
        <v>15</v>
      </c>
      <c r="E106" s="45" t="s">
        <v>30</v>
      </c>
      <c r="F106" s="48">
        <v>276.5</v>
      </c>
      <c r="G106" s="46">
        <v>363.57142857142856</v>
      </c>
      <c r="H106" s="46">
        <v>450.642857142857</v>
      </c>
      <c r="I106" s="47">
        <v>537.71428571428567</v>
      </c>
      <c r="J106" s="48"/>
      <c r="K106" s="46"/>
      <c r="L106" s="46"/>
      <c r="M106" s="47"/>
      <c r="N106" s="48"/>
      <c r="O106" s="46"/>
      <c r="P106" s="46"/>
      <c r="Q106" s="47"/>
      <c r="R106" s="39"/>
      <c r="S106" s="61">
        <f>I106</f>
        <v>537.71428571428567</v>
      </c>
      <c r="T106" s="59">
        <f>M106</f>
        <v>0</v>
      </c>
      <c r="U106" s="103">
        <f>Q106</f>
        <v>0</v>
      </c>
    </row>
    <row r="107" spans="1:21" x14ac:dyDescent="0.2">
      <c r="A107" s="11" t="str">
        <f t="shared" si="65"/>
        <v>Lothian</v>
      </c>
      <c r="B107" s="11" t="str">
        <f t="shared" si="66"/>
        <v>Gynaecology16</v>
      </c>
      <c r="C107" s="393" t="str">
        <f t="shared" si="71"/>
        <v>Gynaecology</v>
      </c>
      <c r="D107" s="151">
        <v>16</v>
      </c>
      <c r="E107" s="152" t="s">
        <v>187</v>
      </c>
      <c r="F107" s="163">
        <v>63.740669828086737</v>
      </c>
      <c r="G107" s="164">
        <v>58.570968382646257</v>
      </c>
      <c r="H107" s="164">
        <v>51.249597334815476</v>
      </c>
      <c r="I107" s="166">
        <v>43.928226286984696</v>
      </c>
      <c r="J107" s="163">
        <v>36.606855239153916</v>
      </c>
      <c r="K107" s="164">
        <v>29.285484191323128</v>
      </c>
      <c r="L107" s="164">
        <v>14.642742095661568</v>
      </c>
      <c r="M107" s="166">
        <v>0</v>
      </c>
      <c r="N107" s="400" t="s">
        <v>15</v>
      </c>
      <c r="O107" s="401" t="s">
        <v>15</v>
      </c>
      <c r="P107" s="401" t="s">
        <v>15</v>
      </c>
      <c r="Q107" s="402" t="s">
        <v>15</v>
      </c>
      <c r="R107" s="39"/>
      <c r="S107" s="163">
        <f>I107</f>
        <v>43.928226286984696</v>
      </c>
      <c r="T107" s="164">
        <f>M107</f>
        <v>0</v>
      </c>
      <c r="U107" s="165" t="str">
        <f>Q107</f>
        <v>-</v>
      </c>
    </row>
    <row r="108" spans="1:21" ht="13.5" thickBot="1" x14ac:dyDescent="0.25">
      <c r="A108" s="11" t="str">
        <f t="shared" si="65"/>
        <v>Lothian</v>
      </c>
      <c r="B108" s="11" t="str">
        <f t="shared" si="66"/>
        <v>Gynaecology17</v>
      </c>
      <c r="C108" s="393" t="str">
        <f t="shared" si="71"/>
        <v>Gynaecology</v>
      </c>
      <c r="D108" s="86">
        <v>17</v>
      </c>
      <c r="E108" s="44" t="s">
        <v>31</v>
      </c>
      <c r="F108" s="48">
        <v>168.5</v>
      </c>
      <c r="G108" s="46">
        <v>255.57142857142856</v>
      </c>
      <c r="H108" s="46">
        <v>342.642857142857</v>
      </c>
      <c r="I108" s="47">
        <v>429.71428571428567</v>
      </c>
      <c r="J108" s="48"/>
      <c r="K108" s="46"/>
      <c r="L108" s="46"/>
      <c r="M108" s="47"/>
      <c r="N108" s="48"/>
      <c r="O108" s="46"/>
      <c r="P108" s="46"/>
      <c r="Q108" s="47"/>
      <c r="R108" s="39"/>
      <c r="S108" s="61">
        <f>I108</f>
        <v>429.71428571428567</v>
      </c>
      <c r="T108" s="59">
        <f>M108</f>
        <v>0</v>
      </c>
      <c r="U108" s="103">
        <f>Q108</f>
        <v>0</v>
      </c>
    </row>
    <row r="109" spans="1:21" ht="18.75" thickBot="1" x14ac:dyDescent="0.3">
      <c r="A109" s="11" t="str">
        <f t="shared" si="65"/>
        <v>Lothian</v>
      </c>
      <c r="B109" s="11" t="str">
        <f t="shared" si="66"/>
        <v>OphthalmologyOphthalmology</v>
      </c>
      <c r="C109" s="407" t="str">
        <f>D109</f>
        <v>Ophthalmology</v>
      </c>
      <c r="D109" s="408" t="s">
        <v>67</v>
      </c>
      <c r="E109" s="80"/>
      <c r="F109" s="124"/>
      <c r="G109" s="81"/>
      <c r="H109" s="81"/>
      <c r="I109" s="81"/>
      <c r="J109" s="81"/>
      <c r="K109" s="81"/>
      <c r="L109" s="81"/>
      <c r="M109" s="81"/>
      <c r="N109" s="69"/>
      <c r="O109" s="69"/>
      <c r="P109" s="69"/>
      <c r="Q109" s="69"/>
      <c r="R109" s="69"/>
      <c r="S109" s="131"/>
      <c r="T109" s="131"/>
      <c r="U109" s="132"/>
    </row>
    <row r="110" spans="1:21" x14ac:dyDescent="0.2">
      <c r="A110" s="11" t="str">
        <f t="shared" si="65"/>
        <v>Lothian</v>
      </c>
      <c r="B110" s="11" t="str">
        <f t="shared" si="66"/>
        <v>Ophthalmology1</v>
      </c>
      <c r="C110" s="393" t="str">
        <f t="shared" ref="C110:C132" si="78">C109</f>
        <v>Ophthalmology</v>
      </c>
      <c r="D110" s="84">
        <v>1</v>
      </c>
      <c r="E110" s="21" t="s">
        <v>52</v>
      </c>
      <c r="F110" s="197">
        <v>50</v>
      </c>
      <c r="G110" s="20"/>
      <c r="H110" s="20"/>
      <c r="I110" s="117"/>
      <c r="J110" s="125"/>
      <c r="K110" s="13"/>
      <c r="L110" s="13"/>
      <c r="M110" s="126"/>
      <c r="N110" s="125"/>
      <c r="O110" s="13"/>
      <c r="P110" s="13"/>
      <c r="Q110" s="126"/>
      <c r="R110" s="41"/>
      <c r="S110" s="114"/>
      <c r="T110" s="65"/>
      <c r="U110" s="115"/>
    </row>
    <row r="111" spans="1:21" x14ac:dyDescent="0.2">
      <c r="A111" s="11" t="str">
        <f t="shared" si="65"/>
        <v>Lothian</v>
      </c>
      <c r="B111" s="11" t="str">
        <f t="shared" si="66"/>
        <v>Ophthalmology2</v>
      </c>
      <c r="C111" s="393" t="str">
        <f t="shared" si="78"/>
        <v>Ophthalmology</v>
      </c>
      <c r="D111" s="84">
        <v>2</v>
      </c>
      <c r="E111" s="21" t="s">
        <v>93</v>
      </c>
      <c r="F111" s="197">
        <v>18</v>
      </c>
      <c r="G111" s="20"/>
      <c r="H111" s="20"/>
      <c r="I111" s="117"/>
      <c r="J111" s="116"/>
      <c r="K111" s="20"/>
      <c r="L111" s="20"/>
      <c r="M111" s="117"/>
      <c r="N111" s="116"/>
      <c r="O111" s="20"/>
      <c r="P111" s="20"/>
      <c r="Q111" s="117"/>
      <c r="R111" s="41"/>
      <c r="S111" s="114"/>
      <c r="T111" s="65"/>
      <c r="U111" s="115"/>
    </row>
    <row r="112" spans="1:21" x14ac:dyDescent="0.2">
      <c r="A112" s="11" t="str">
        <f t="shared" si="65"/>
        <v>Lothian</v>
      </c>
      <c r="B112" s="11" t="str">
        <f t="shared" si="66"/>
        <v>Ophthalmology3</v>
      </c>
      <c r="C112" s="393" t="str">
        <f t="shared" si="78"/>
        <v>Ophthalmology</v>
      </c>
      <c r="D112" s="84">
        <v>3</v>
      </c>
      <c r="E112" s="21" t="s">
        <v>94</v>
      </c>
      <c r="F112" s="197">
        <v>1550</v>
      </c>
      <c r="G112" s="20"/>
      <c r="H112" s="20"/>
      <c r="I112" s="117"/>
      <c r="J112" s="116"/>
      <c r="K112" s="20"/>
      <c r="L112" s="20"/>
      <c r="M112" s="117"/>
      <c r="N112" s="116"/>
      <c r="O112" s="20"/>
      <c r="P112" s="20"/>
      <c r="Q112" s="117"/>
      <c r="R112" s="41"/>
      <c r="S112" s="114"/>
      <c r="T112" s="65"/>
      <c r="U112" s="115"/>
    </row>
    <row r="113" spans="1:21" x14ac:dyDescent="0.2">
      <c r="A113" s="11" t="str">
        <f t="shared" si="65"/>
        <v>Lothian</v>
      </c>
      <c r="B113" s="11" t="str">
        <f t="shared" si="66"/>
        <v xml:space="preserve">Ophthalmology </v>
      </c>
      <c r="C113" s="393" t="str">
        <f t="shared" si="78"/>
        <v>Ophthalmology</v>
      </c>
      <c r="D113" s="88" t="s">
        <v>79</v>
      </c>
      <c r="E113" s="34"/>
      <c r="F113" s="20"/>
      <c r="G113" s="20"/>
      <c r="H113" s="20"/>
      <c r="I113" s="117"/>
      <c r="J113" s="127"/>
      <c r="K113" s="52"/>
      <c r="L113" s="52"/>
      <c r="M113" s="128"/>
      <c r="N113" s="127"/>
      <c r="O113" s="52"/>
      <c r="P113" s="52"/>
      <c r="Q113" s="128"/>
      <c r="R113" s="41"/>
      <c r="S113" s="114"/>
      <c r="T113" s="65"/>
      <c r="U113" s="115"/>
    </row>
    <row r="114" spans="1:21" x14ac:dyDescent="0.2">
      <c r="A114" s="11" t="str">
        <f t="shared" si="65"/>
        <v>Lothian</v>
      </c>
      <c r="B114" s="11" t="str">
        <f t="shared" si="66"/>
        <v xml:space="preserve">Ophthalmology </v>
      </c>
      <c r="C114" s="393" t="str">
        <f t="shared" si="78"/>
        <v>Ophthalmology</v>
      </c>
      <c r="D114" s="84" t="s">
        <v>79</v>
      </c>
      <c r="E114" s="21" t="s">
        <v>33</v>
      </c>
      <c r="F114" s="23"/>
      <c r="G114" s="24"/>
      <c r="H114" s="24"/>
      <c r="I114" s="25"/>
      <c r="J114" s="23"/>
      <c r="K114" s="24"/>
      <c r="L114" s="24"/>
      <c r="M114" s="25"/>
      <c r="N114" s="23"/>
      <c r="O114" s="24"/>
      <c r="P114" s="24"/>
      <c r="Q114" s="25"/>
      <c r="R114" s="41"/>
      <c r="S114" s="71"/>
      <c r="T114" s="72"/>
      <c r="U114" s="97"/>
    </row>
    <row r="115" spans="1:21" x14ac:dyDescent="0.2">
      <c r="A115" s="11" t="str">
        <f t="shared" si="65"/>
        <v>Lothian</v>
      </c>
      <c r="B115" s="11" t="str">
        <f t="shared" si="66"/>
        <v>Ophthalmology4</v>
      </c>
      <c r="C115" s="393" t="str">
        <f t="shared" si="78"/>
        <v>Ophthalmology</v>
      </c>
      <c r="D115" s="86">
        <v>4</v>
      </c>
      <c r="E115" s="44" t="s">
        <v>14</v>
      </c>
      <c r="F115" s="27">
        <v>1995</v>
      </c>
      <c r="G115" s="28">
        <v>2191</v>
      </c>
      <c r="H115" s="28">
        <v>2261</v>
      </c>
      <c r="I115" s="29">
        <v>2256</v>
      </c>
      <c r="J115" s="27"/>
      <c r="K115" s="28"/>
      <c r="L115" s="28"/>
      <c r="M115" s="29"/>
      <c r="N115" s="27"/>
      <c r="O115" s="28"/>
      <c r="P115" s="28"/>
      <c r="Q115" s="29"/>
      <c r="R115" s="41"/>
      <c r="S115" s="66">
        <f>SUM(F115:I115)</f>
        <v>8703</v>
      </c>
      <c r="T115" s="67">
        <f>SUM(J115:M115)</f>
        <v>0</v>
      </c>
      <c r="U115" s="98">
        <f>SUM(N115:Q115)</f>
        <v>0</v>
      </c>
    </row>
    <row r="116" spans="1:21" x14ac:dyDescent="0.2">
      <c r="A116" s="11" t="str">
        <f t="shared" si="65"/>
        <v>Lothian</v>
      </c>
      <c r="B116" s="11" t="str">
        <f t="shared" si="66"/>
        <v>Ophthalmology5</v>
      </c>
      <c r="C116" s="393" t="str">
        <f t="shared" si="78"/>
        <v>Ophthalmology</v>
      </c>
      <c r="D116" s="151">
        <v>5</v>
      </c>
      <c r="E116" s="158" t="s">
        <v>28</v>
      </c>
      <c r="F116" s="160">
        <v>0</v>
      </c>
      <c r="G116" s="154">
        <v>0</v>
      </c>
      <c r="H116" s="154">
        <v>0</v>
      </c>
      <c r="I116" s="155">
        <v>0</v>
      </c>
      <c r="J116" s="153">
        <v>0</v>
      </c>
      <c r="K116" s="154">
        <v>0</v>
      </c>
      <c r="L116" s="154">
        <v>0</v>
      </c>
      <c r="M116" s="155">
        <v>0</v>
      </c>
      <c r="N116" s="153">
        <v>0</v>
      </c>
      <c r="O116" s="154">
        <v>0</v>
      </c>
      <c r="P116" s="154">
        <v>0</v>
      </c>
      <c r="Q116" s="155">
        <v>0</v>
      </c>
      <c r="R116" s="79"/>
      <c r="S116" s="153">
        <f>SUM(F116:I116)</f>
        <v>0</v>
      </c>
      <c r="T116" s="154">
        <f>SUM(J116:M116)</f>
        <v>0</v>
      </c>
      <c r="U116" s="157">
        <f>SUM(N116:Q116)</f>
        <v>0</v>
      </c>
    </row>
    <row r="117" spans="1:21" x14ac:dyDescent="0.2">
      <c r="A117" s="11" t="str">
        <f t="shared" si="65"/>
        <v>Lothian</v>
      </c>
      <c r="B117" s="11" t="str">
        <f t="shared" si="66"/>
        <v>Ophthalmology6</v>
      </c>
      <c r="C117" s="393" t="str">
        <f t="shared" si="78"/>
        <v>Ophthalmology</v>
      </c>
      <c r="D117" s="87">
        <v>6</v>
      </c>
      <c r="E117" s="45" t="s">
        <v>13</v>
      </c>
      <c r="F117" s="27">
        <v>380.46000000000004</v>
      </c>
      <c r="G117" s="28">
        <v>410.78</v>
      </c>
      <c r="H117" s="28">
        <v>574.55999999999995</v>
      </c>
      <c r="I117" s="29">
        <v>408.36</v>
      </c>
      <c r="J117" s="31"/>
      <c r="K117" s="32"/>
      <c r="L117" s="32"/>
      <c r="M117" s="33"/>
      <c r="N117" s="31"/>
      <c r="O117" s="32"/>
      <c r="P117" s="32"/>
      <c r="Q117" s="33"/>
      <c r="R117" s="41"/>
      <c r="S117" s="58">
        <f>SUM(F117:I117)</f>
        <v>1774.1599999999999</v>
      </c>
      <c r="T117" s="57">
        <f>SUM(J117:M117)</f>
        <v>0</v>
      </c>
      <c r="U117" s="99">
        <f>SUM(N117:Q117)</f>
        <v>0</v>
      </c>
    </row>
    <row r="118" spans="1:21" x14ac:dyDescent="0.2">
      <c r="A118" s="11" t="str">
        <f t="shared" si="65"/>
        <v>Lothian</v>
      </c>
      <c r="B118" s="11" t="str">
        <f t="shared" si="66"/>
        <v>Ophthalmology7</v>
      </c>
      <c r="C118" s="393" t="str">
        <f t="shared" si="78"/>
        <v>Ophthalmology</v>
      </c>
      <c r="D118" s="84">
        <v>7</v>
      </c>
      <c r="E118" s="21" t="s">
        <v>16</v>
      </c>
      <c r="F118" s="62">
        <f t="shared" ref="F118:Q118" si="79">SUM(F115:F116)-F117</f>
        <v>1614.54</v>
      </c>
      <c r="G118" s="63">
        <f t="shared" si="79"/>
        <v>1780.22</v>
      </c>
      <c r="H118" s="63">
        <f t="shared" si="79"/>
        <v>1686.44</v>
      </c>
      <c r="I118" s="64">
        <f t="shared" si="79"/>
        <v>1847.6399999999999</v>
      </c>
      <c r="J118" s="62">
        <f t="shared" si="79"/>
        <v>0</v>
      </c>
      <c r="K118" s="63">
        <f t="shared" si="79"/>
        <v>0</v>
      </c>
      <c r="L118" s="63">
        <f t="shared" si="79"/>
        <v>0</v>
      </c>
      <c r="M118" s="64">
        <f t="shared" si="79"/>
        <v>0</v>
      </c>
      <c r="N118" s="62">
        <f t="shared" si="79"/>
        <v>0</v>
      </c>
      <c r="O118" s="63">
        <f t="shared" si="79"/>
        <v>0</v>
      </c>
      <c r="P118" s="63">
        <f t="shared" si="79"/>
        <v>0</v>
      </c>
      <c r="Q118" s="64">
        <f t="shared" si="79"/>
        <v>0</v>
      </c>
      <c r="R118" s="79"/>
      <c r="S118" s="62">
        <f>SUM(F118:I118)</f>
        <v>6928.84</v>
      </c>
      <c r="T118" s="63">
        <f>SUM(J118:M118)</f>
        <v>0</v>
      </c>
      <c r="U118" s="100">
        <f>SUM(N118:Q118)</f>
        <v>0</v>
      </c>
    </row>
    <row r="119" spans="1:21" x14ac:dyDescent="0.2">
      <c r="A119" s="11" t="str">
        <f t="shared" si="65"/>
        <v>Lothian</v>
      </c>
      <c r="B119" s="11" t="str">
        <f t="shared" si="66"/>
        <v xml:space="preserve">Ophthalmology </v>
      </c>
      <c r="C119" s="393" t="str">
        <f t="shared" si="78"/>
        <v>Ophthalmology</v>
      </c>
      <c r="D119" s="88" t="s">
        <v>79</v>
      </c>
      <c r="E119" s="34"/>
      <c r="F119" s="35"/>
      <c r="G119" s="36"/>
      <c r="H119" s="36"/>
      <c r="I119" s="37"/>
      <c r="J119" s="38"/>
      <c r="K119" s="39"/>
      <c r="L119" s="39"/>
      <c r="M119" s="40"/>
      <c r="N119" s="38"/>
      <c r="O119" s="39"/>
      <c r="P119" s="39"/>
      <c r="Q119" s="40"/>
      <c r="R119" s="41"/>
      <c r="S119" s="77"/>
      <c r="T119" s="56"/>
      <c r="U119" s="101"/>
    </row>
    <row r="120" spans="1:21" x14ac:dyDescent="0.2">
      <c r="A120" s="11" t="str">
        <f t="shared" si="65"/>
        <v>Lothian</v>
      </c>
      <c r="B120" s="11" t="str">
        <f t="shared" si="66"/>
        <v xml:space="preserve">Ophthalmology </v>
      </c>
      <c r="C120" s="393" t="str">
        <f t="shared" si="78"/>
        <v>Ophthalmology</v>
      </c>
      <c r="D120" s="84" t="s">
        <v>79</v>
      </c>
      <c r="E120" s="21" t="s">
        <v>29</v>
      </c>
      <c r="F120" s="23"/>
      <c r="G120" s="24"/>
      <c r="H120" s="24"/>
      <c r="I120" s="25"/>
      <c r="J120" s="23"/>
      <c r="K120" s="24"/>
      <c r="L120" s="24"/>
      <c r="M120" s="25"/>
      <c r="N120" s="23"/>
      <c r="O120" s="24"/>
      <c r="P120" s="24"/>
      <c r="Q120" s="25"/>
      <c r="R120" s="41"/>
      <c r="S120" s="71"/>
      <c r="T120" s="72"/>
      <c r="U120" s="97"/>
    </row>
    <row r="121" spans="1:21" x14ac:dyDescent="0.2">
      <c r="A121" s="11" t="str">
        <f t="shared" si="65"/>
        <v>Lothian</v>
      </c>
      <c r="B121" s="11" t="str">
        <f t="shared" si="66"/>
        <v>Ophthalmology8</v>
      </c>
      <c r="C121" s="393" t="str">
        <f t="shared" si="78"/>
        <v>Ophthalmology</v>
      </c>
      <c r="D121" s="86">
        <v>8</v>
      </c>
      <c r="E121" s="44" t="s">
        <v>46</v>
      </c>
      <c r="F121" s="27">
        <v>1607</v>
      </c>
      <c r="G121" s="28">
        <v>1657</v>
      </c>
      <c r="H121" s="28">
        <v>1671</v>
      </c>
      <c r="I121" s="29">
        <v>1671</v>
      </c>
      <c r="J121" s="27"/>
      <c r="K121" s="28"/>
      <c r="L121" s="28"/>
      <c r="M121" s="29"/>
      <c r="N121" s="27"/>
      <c r="O121" s="28"/>
      <c r="P121" s="28"/>
      <c r="Q121" s="29"/>
      <c r="R121" s="39"/>
      <c r="S121" s="55">
        <f>SUM(F121:I121)</f>
        <v>6606</v>
      </c>
      <c r="T121" s="54">
        <f>SUM(J121:M121)</f>
        <v>0</v>
      </c>
      <c r="U121" s="102">
        <f>SUM(N121:Q121)</f>
        <v>0</v>
      </c>
    </row>
    <row r="122" spans="1:21" x14ac:dyDescent="0.2">
      <c r="A122" s="11" t="str">
        <f t="shared" si="65"/>
        <v>Lothian</v>
      </c>
      <c r="B122" s="11" t="str">
        <f t="shared" si="66"/>
        <v>Ophthalmology9</v>
      </c>
      <c r="C122" s="393" t="str">
        <f t="shared" si="78"/>
        <v>Ophthalmology</v>
      </c>
      <c r="D122" s="86">
        <v>9</v>
      </c>
      <c r="E122" s="45" t="s">
        <v>53</v>
      </c>
      <c r="F122" s="31">
        <v>120</v>
      </c>
      <c r="G122" s="32">
        <v>120</v>
      </c>
      <c r="H122" s="32">
        <v>0</v>
      </c>
      <c r="I122" s="33">
        <v>0</v>
      </c>
      <c r="J122" s="31"/>
      <c r="K122" s="32"/>
      <c r="L122" s="32"/>
      <c r="M122" s="33"/>
      <c r="N122" s="31"/>
      <c r="O122" s="32"/>
      <c r="P122" s="32"/>
      <c r="Q122" s="33"/>
      <c r="R122" s="39"/>
      <c r="S122" s="58">
        <f>SUM(F122:I122)</f>
        <v>240</v>
      </c>
      <c r="T122" s="57">
        <f>SUM(J122:M122)</f>
        <v>0</v>
      </c>
      <c r="U122" s="99">
        <f>SUM(N122:Q122)</f>
        <v>0</v>
      </c>
    </row>
    <row r="123" spans="1:21" x14ac:dyDescent="0.2">
      <c r="A123" s="11" t="str">
        <f t="shared" si="65"/>
        <v>Lothian</v>
      </c>
      <c r="B123" s="11" t="str">
        <f t="shared" si="66"/>
        <v>Ophthalmology10</v>
      </c>
      <c r="C123" s="393" t="str">
        <f t="shared" si="78"/>
        <v>Ophthalmology</v>
      </c>
      <c r="D123" s="84">
        <v>10</v>
      </c>
      <c r="E123" s="21" t="s">
        <v>32</v>
      </c>
      <c r="F123" s="62">
        <f t="shared" ref="F123:Q123" si="80">SUM(F121:F122)</f>
        <v>1727</v>
      </c>
      <c r="G123" s="63">
        <f t="shared" si="80"/>
        <v>1777</v>
      </c>
      <c r="H123" s="63">
        <f t="shared" si="80"/>
        <v>1671</v>
      </c>
      <c r="I123" s="64">
        <f t="shared" si="80"/>
        <v>1671</v>
      </c>
      <c r="J123" s="62">
        <f t="shared" si="80"/>
        <v>0</v>
      </c>
      <c r="K123" s="63">
        <f t="shared" si="80"/>
        <v>0</v>
      </c>
      <c r="L123" s="63">
        <f t="shared" si="80"/>
        <v>0</v>
      </c>
      <c r="M123" s="64">
        <f t="shared" si="80"/>
        <v>0</v>
      </c>
      <c r="N123" s="62">
        <f t="shared" si="80"/>
        <v>0</v>
      </c>
      <c r="O123" s="63">
        <f t="shared" si="80"/>
        <v>0</v>
      </c>
      <c r="P123" s="63">
        <f t="shared" si="80"/>
        <v>0</v>
      </c>
      <c r="Q123" s="64">
        <f t="shared" si="80"/>
        <v>0</v>
      </c>
      <c r="R123" s="79"/>
      <c r="S123" s="62">
        <f>SUM(F123:I123)</f>
        <v>6846</v>
      </c>
      <c r="T123" s="63">
        <f>SUM(J123:M123)</f>
        <v>0</v>
      </c>
      <c r="U123" s="100">
        <f>SUM(N123:Q123)</f>
        <v>0</v>
      </c>
    </row>
    <row r="124" spans="1:21" x14ac:dyDescent="0.2">
      <c r="A124" s="11" t="str">
        <f t="shared" si="65"/>
        <v>Lothian</v>
      </c>
      <c r="B124" s="11" t="str">
        <f t="shared" si="66"/>
        <v xml:space="preserve">Ophthalmology </v>
      </c>
      <c r="C124" s="393" t="str">
        <f t="shared" si="78"/>
        <v>Ophthalmology</v>
      </c>
      <c r="D124" s="89" t="s">
        <v>79</v>
      </c>
      <c r="E124" s="43"/>
      <c r="F124" s="38"/>
      <c r="G124" s="39"/>
      <c r="H124" s="39"/>
      <c r="I124" s="40"/>
      <c r="J124" s="38"/>
      <c r="K124" s="39"/>
      <c r="L124" s="39"/>
      <c r="M124" s="40"/>
      <c r="N124" s="38"/>
      <c r="O124" s="39"/>
      <c r="P124" s="39"/>
      <c r="Q124" s="40"/>
      <c r="R124" s="39"/>
      <c r="S124" s="77"/>
      <c r="T124" s="56"/>
      <c r="U124" s="101"/>
    </row>
    <row r="125" spans="1:21" x14ac:dyDescent="0.2">
      <c r="A125" s="11" t="str">
        <f t="shared" si="65"/>
        <v>Lothian</v>
      </c>
      <c r="B125" s="11" t="str">
        <f t="shared" si="66"/>
        <v xml:space="preserve">Ophthalmology </v>
      </c>
      <c r="C125" s="393" t="str">
        <f t="shared" si="78"/>
        <v>Ophthalmology</v>
      </c>
      <c r="D125" s="84" t="s">
        <v>79</v>
      </c>
      <c r="E125" s="21" t="s">
        <v>24</v>
      </c>
      <c r="F125" s="23"/>
      <c r="G125" s="24"/>
      <c r="H125" s="24"/>
      <c r="I125" s="25"/>
      <c r="J125" s="23"/>
      <c r="K125" s="24"/>
      <c r="L125" s="24"/>
      <c r="M125" s="25"/>
      <c r="N125" s="23"/>
      <c r="O125" s="24"/>
      <c r="P125" s="24"/>
      <c r="Q125" s="25"/>
      <c r="R125" s="39"/>
      <c r="S125" s="71"/>
      <c r="T125" s="72"/>
      <c r="U125" s="97"/>
    </row>
    <row r="126" spans="1:21" x14ac:dyDescent="0.2">
      <c r="A126" s="11" t="str">
        <f t="shared" si="65"/>
        <v>Lothian</v>
      </c>
      <c r="B126" s="11" t="str">
        <f t="shared" si="66"/>
        <v>Ophthalmology11</v>
      </c>
      <c r="C126" s="393" t="str">
        <f t="shared" si="78"/>
        <v>Ophthalmology</v>
      </c>
      <c r="D126" s="151">
        <v>11</v>
      </c>
      <c r="E126" s="152" t="s">
        <v>109</v>
      </c>
      <c r="F126" s="153">
        <f t="shared" ref="F126:Q126" si="81">F118-F121</f>
        <v>7.5399999999999636</v>
      </c>
      <c r="G126" s="154">
        <f t="shared" si="81"/>
        <v>123.22000000000003</v>
      </c>
      <c r="H126" s="154">
        <f t="shared" si="81"/>
        <v>15.440000000000055</v>
      </c>
      <c r="I126" s="155">
        <f t="shared" si="81"/>
        <v>176.63999999999987</v>
      </c>
      <c r="J126" s="153">
        <f t="shared" si="81"/>
        <v>0</v>
      </c>
      <c r="K126" s="154">
        <f t="shared" si="81"/>
        <v>0</v>
      </c>
      <c r="L126" s="154">
        <f t="shared" si="81"/>
        <v>0</v>
      </c>
      <c r="M126" s="155">
        <f t="shared" si="81"/>
        <v>0</v>
      </c>
      <c r="N126" s="153">
        <f t="shared" si="81"/>
        <v>0</v>
      </c>
      <c r="O126" s="154">
        <f t="shared" si="81"/>
        <v>0</v>
      </c>
      <c r="P126" s="154">
        <f t="shared" si="81"/>
        <v>0</v>
      </c>
      <c r="Q126" s="155">
        <f t="shared" si="81"/>
        <v>0</v>
      </c>
      <c r="R126" s="56"/>
      <c r="S126" s="155">
        <f>S118-S121</f>
        <v>322.84000000000015</v>
      </c>
      <c r="T126" s="154">
        <f>T118-T121</f>
        <v>0</v>
      </c>
      <c r="U126" s="157">
        <f>U118-U121</f>
        <v>0</v>
      </c>
    </row>
    <row r="127" spans="1:21" x14ac:dyDescent="0.2">
      <c r="A127" s="11" t="str">
        <f t="shared" si="65"/>
        <v>Lothian</v>
      </c>
      <c r="B127" s="11" t="str">
        <f t="shared" si="66"/>
        <v>Ophthalmology12</v>
      </c>
      <c r="C127" s="393" t="str">
        <f t="shared" si="78"/>
        <v>Ophthalmology</v>
      </c>
      <c r="D127" s="151">
        <v>12</v>
      </c>
      <c r="E127" s="152" t="s">
        <v>110</v>
      </c>
      <c r="F127" s="159">
        <f t="shared" ref="F127:U127" si="82">F118-F123</f>
        <v>-112.46000000000004</v>
      </c>
      <c r="G127" s="160">
        <f t="shared" si="82"/>
        <v>3.2200000000000273</v>
      </c>
      <c r="H127" s="160">
        <f t="shared" si="82"/>
        <v>15.440000000000055</v>
      </c>
      <c r="I127" s="161">
        <f t="shared" si="82"/>
        <v>176.63999999999987</v>
      </c>
      <c r="J127" s="159">
        <f t="shared" si="82"/>
        <v>0</v>
      </c>
      <c r="K127" s="160">
        <f t="shared" si="82"/>
        <v>0</v>
      </c>
      <c r="L127" s="160">
        <f t="shared" si="82"/>
        <v>0</v>
      </c>
      <c r="M127" s="161">
        <f t="shared" si="82"/>
        <v>0</v>
      </c>
      <c r="N127" s="159">
        <f t="shared" si="82"/>
        <v>0</v>
      </c>
      <c r="O127" s="160">
        <f t="shared" si="82"/>
        <v>0</v>
      </c>
      <c r="P127" s="160">
        <f t="shared" si="82"/>
        <v>0</v>
      </c>
      <c r="Q127" s="161">
        <f t="shared" si="82"/>
        <v>0</v>
      </c>
      <c r="R127" s="56">
        <f t="shared" si="82"/>
        <v>0</v>
      </c>
      <c r="S127" s="159">
        <f t="shared" si="82"/>
        <v>82.840000000000146</v>
      </c>
      <c r="T127" s="160">
        <f t="shared" si="82"/>
        <v>0</v>
      </c>
      <c r="U127" s="162">
        <f t="shared" si="82"/>
        <v>0</v>
      </c>
    </row>
    <row r="128" spans="1:21" x14ac:dyDescent="0.2">
      <c r="A128" s="11" t="str">
        <f t="shared" si="65"/>
        <v>Lothian</v>
      </c>
      <c r="B128" s="11" t="str">
        <f t="shared" si="66"/>
        <v>Ophthalmology13</v>
      </c>
      <c r="C128" s="393" t="str">
        <f t="shared" si="78"/>
        <v>Ophthalmology</v>
      </c>
      <c r="D128" s="151">
        <v>13</v>
      </c>
      <c r="E128" s="158" t="s">
        <v>27</v>
      </c>
      <c r="F128" s="170">
        <f>F112+F127</f>
        <v>1437.54</v>
      </c>
      <c r="G128" s="164">
        <f>F128+G127</f>
        <v>1440.76</v>
      </c>
      <c r="H128" s="164">
        <f t="shared" ref="H128:Q128" si="83">G128+H127</f>
        <v>1456.2</v>
      </c>
      <c r="I128" s="166">
        <f t="shared" si="83"/>
        <v>1632.84</v>
      </c>
      <c r="J128" s="163">
        <f t="shared" si="83"/>
        <v>1632.84</v>
      </c>
      <c r="K128" s="164">
        <f t="shared" si="83"/>
        <v>1632.84</v>
      </c>
      <c r="L128" s="164">
        <f t="shared" si="83"/>
        <v>1632.84</v>
      </c>
      <c r="M128" s="166">
        <f t="shared" si="83"/>
        <v>1632.84</v>
      </c>
      <c r="N128" s="163">
        <f t="shared" si="83"/>
        <v>1632.84</v>
      </c>
      <c r="O128" s="164">
        <f t="shared" si="83"/>
        <v>1632.84</v>
      </c>
      <c r="P128" s="164">
        <f t="shared" si="83"/>
        <v>1632.84</v>
      </c>
      <c r="Q128" s="166">
        <f t="shared" si="83"/>
        <v>1632.84</v>
      </c>
      <c r="R128" s="56"/>
      <c r="S128" s="163">
        <f>I128</f>
        <v>1632.84</v>
      </c>
      <c r="T128" s="164">
        <f>M128</f>
        <v>1632.84</v>
      </c>
      <c r="U128" s="165">
        <f>Q128</f>
        <v>1632.84</v>
      </c>
    </row>
    <row r="129" spans="1:21" x14ac:dyDescent="0.2">
      <c r="A129" s="11" t="str">
        <f t="shared" si="65"/>
        <v>Lothian</v>
      </c>
      <c r="B129" s="11" t="str">
        <f t="shared" si="66"/>
        <v>Ophthalmology14</v>
      </c>
      <c r="C129" s="393" t="str">
        <f t="shared" si="78"/>
        <v>Ophthalmology</v>
      </c>
      <c r="D129" s="151">
        <v>14</v>
      </c>
      <c r="E129" s="152" t="s">
        <v>25</v>
      </c>
      <c r="F129" s="163">
        <f t="shared" ref="F129:Q129" si="84">F128/(F123/13)</f>
        <v>10.821088592935727</v>
      </c>
      <c r="G129" s="164">
        <f t="shared" si="84"/>
        <v>10.540168823860441</v>
      </c>
      <c r="H129" s="164">
        <f t="shared" si="84"/>
        <v>11.328904847396768</v>
      </c>
      <c r="I129" s="166">
        <f t="shared" si="84"/>
        <v>12.703123877917413</v>
      </c>
      <c r="J129" s="163" t="e">
        <f t="shared" si="84"/>
        <v>#DIV/0!</v>
      </c>
      <c r="K129" s="164" t="e">
        <f t="shared" si="84"/>
        <v>#DIV/0!</v>
      </c>
      <c r="L129" s="164" t="e">
        <f t="shared" si="84"/>
        <v>#DIV/0!</v>
      </c>
      <c r="M129" s="166" t="e">
        <f t="shared" si="84"/>
        <v>#DIV/0!</v>
      </c>
      <c r="N129" s="163" t="e">
        <f t="shared" si="84"/>
        <v>#DIV/0!</v>
      </c>
      <c r="O129" s="164" t="e">
        <f t="shared" si="84"/>
        <v>#DIV/0!</v>
      </c>
      <c r="P129" s="164" t="e">
        <f t="shared" si="84"/>
        <v>#DIV/0!</v>
      </c>
      <c r="Q129" s="166" t="e">
        <f t="shared" si="84"/>
        <v>#DIV/0!</v>
      </c>
      <c r="R129" s="56"/>
      <c r="S129" s="163">
        <f>I129</f>
        <v>12.703123877917413</v>
      </c>
      <c r="T129" s="164" t="e">
        <f>M129</f>
        <v>#DIV/0!</v>
      </c>
      <c r="U129" s="165" t="e">
        <f>Q129</f>
        <v>#DIV/0!</v>
      </c>
    </row>
    <row r="130" spans="1:21" x14ac:dyDescent="0.2">
      <c r="A130" s="11" t="str">
        <f t="shared" si="65"/>
        <v>Lothian</v>
      </c>
      <c r="B130" s="11" t="str">
        <f t="shared" si="66"/>
        <v>Ophthalmology15</v>
      </c>
      <c r="C130" s="393" t="str">
        <f t="shared" si="78"/>
        <v>Ophthalmology</v>
      </c>
      <c r="D130" s="86">
        <v>15</v>
      </c>
      <c r="E130" s="45" t="s">
        <v>30</v>
      </c>
      <c r="F130" s="48">
        <v>0</v>
      </c>
      <c r="G130" s="46">
        <v>0</v>
      </c>
      <c r="H130" s="46">
        <v>0</v>
      </c>
      <c r="I130" s="47">
        <v>132.83999999999969</v>
      </c>
      <c r="J130" s="48"/>
      <c r="K130" s="46"/>
      <c r="L130" s="46"/>
      <c r="M130" s="47"/>
      <c r="N130" s="48"/>
      <c r="O130" s="46"/>
      <c r="P130" s="46"/>
      <c r="Q130" s="47"/>
      <c r="R130" s="39"/>
      <c r="S130" s="61">
        <f>I130</f>
        <v>132.83999999999969</v>
      </c>
      <c r="T130" s="59">
        <f>M130</f>
        <v>0</v>
      </c>
      <c r="U130" s="103">
        <f>Q130</f>
        <v>0</v>
      </c>
    </row>
    <row r="131" spans="1:21" x14ac:dyDescent="0.2">
      <c r="A131" s="11" t="str">
        <f t="shared" si="65"/>
        <v>Lothian</v>
      </c>
      <c r="B131" s="11" t="str">
        <f t="shared" si="66"/>
        <v>Ophthalmology16</v>
      </c>
      <c r="C131" s="393" t="str">
        <f t="shared" si="78"/>
        <v>Ophthalmology</v>
      </c>
      <c r="D131" s="151">
        <v>16</v>
      </c>
      <c r="E131" s="152" t="s">
        <v>187</v>
      </c>
      <c r="F131" s="163">
        <v>21.784785890611928</v>
      </c>
      <c r="G131" s="164">
        <v>20.017925902929733</v>
      </c>
      <c r="H131" s="164">
        <v>17.515685165063516</v>
      </c>
      <c r="I131" s="166">
        <v>15.0134444271973</v>
      </c>
      <c r="J131" s="163">
        <v>12.511203689331083</v>
      </c>
      <c r="K131" s="164">
        <v>10.008962951464866</v>
      </c>
      <c r="L131" s="164">
        <v>5.0044814757324332</v>
      </c>
      <c r="M131" s="166">
        <v>0</v>
      </c>
      <c r="N131" s="400" t="s">
        <v>15</v>
      </c>
      <c r="O131" s="401" t="s">
        <v>15</v>
      </c>
      <c r="P131" s="401" t="s">
        <v>15</v>
      </c>
      <c r="Q131" s="402" t="s">
        <v>15</v>
      </c>
      <c r="R131" s="39"/>
      <c r="S131" s="163">
        <f>I131</f>
        <v>15.0134444271973</v>
      </c>
      <c r="T131" s="164">
        <f>M131</f>
        <v>0</v>
      </c>
      <c r="U131" s="165" t="str">
        <f>Q131</f>
        <v>-</v>
      </c>
    </row>
    <row r="132" spans="1:21" ht="13.5" thickBot="1" x14ac:dyDescent="0.25">
      <c r="A132" s="11" t="str">
        <f t="shared" si="65"/>
        <v>Lothian</v>
      </c>
      <c r="B132" s="11" t="str">
        <f t="shared" si="66"/>
        <v>Ophthalmology17</v>
      </c>
      <c r="C132" s="393" t="str">
        <f t="shared" si="78"/>
        <v>Ophthalmology</v>
      </c>
      <c r="D132" s="86">
        <v>17</v>
      </c>
      <c r="E132" s="44" t="s">
        <v>31</v>
      </c>
      <c r="F132" s="48">
        <v>0</v>
      </c>
      <c r="G132" s="46">
        <v>0</v>
      </c>
      <c r="H132" s="46">
        <v>0</v>
      </c>
      <c r="I132" s="47">
        <v>100.83999999999969</v>
      </c>
      <c r="J132" s="48"/>
      <c r="K132" s="46"/>
      <c r="L132" s="46"/>
      <c r="M132" s="47"/>
      <c r="N132" s="48"/>
      <c r="O132" s="46"/>
      <c r="P132" s="46"/>
      <c r="Q132" s="47"/>
      <c r="R132" s="39"/>
      <c r="S132" s="61">
        <f>I132</f>
        <v>100.83999999999969</v>
      </c>
      <c r="T132" s="59">
        <f>M132</f>
        <v>0</v>
      </c>
      <c r="U132" s="103">
        <f>Q132</f>
        <v>0</v>
      </c>
    </row>
    <row r="133" spans="1:21" ht="18.75" thickBot="1" x14ac:dyDescent="0.3">
      <c r="A133" s="11" t="str">
        <f t="shared" si="65"/>
        <v>Lothian</v>
      </c>
      <c r="B133" s="11" t="str">
        <f t="shared" si="66"/>
        <v>Oral &amp; Maxillofacial SurgeryOral &amp; Maxillofacial Surgery</v>
      </c>
      <c r="C133" s="407" t="str">
        <f>D133</f>
        <v>Oral &amp; Maxillofacial Surgery</v>
      </c>
      <c r="D133" s="408" t="s">
        <v>68</v>
      </c>
      <c r="E133" s="80"/>
      <c r="F133" s="124"/>
      <c r="G133" s="81"/>
      <c r="H133" s="81"/>
      <c r="I133" s="81"/>
      <c r="J133" s="81"/>
      <c r="K133" s="81"/>
      <c r="L133" s="81"/>
      <c r="M133" s="81"/>
      <c r="N133" s="69"/>
      <c r="O133" s="69"/>
      <c r="P133" s="69"/>
      <c r="Q133" s="69"/>
      <c r="R133" s="69"/>
      <c r="S133" s="131"/>
      <c r="T133" s="131"/>
      <c r="U133" s="132"/>
    </row>
    <row r="134" spans="1:21" x14ac:dyDescent="0.2">
      <c r="A134" s="11" t="str">
        <f t="shared" si="65"/>
        <v>Lothian</v>
      </c>
      <c r="B134" s="11" t="str">
        <f t="shared" si="66"/>
        <v>Oral &amp; Maxillofacial Surgery1</v>
      </c>
      <c r="C134" s="393" t="str">
        <f t="shared" ref="C134:C156" si="85">C133</f>
        <v>Oral &amp; Maxillofacial Surgery</v>
      </c>
      <c r="D134" s="84">
        <v>1</v>
      </c>
      <c r="E134" s="21" t="s">
        <v>52</v>
      </c>
      <c r="F134" s="197">
        <v>5</v>
      </c>
      <c r="G134" s="20"/>
      <c r="H134" s="20"/>
      <c r="I134" s="117"/>
      <c r="J134" s="125"/>
      <c r="K134" s="13"/>
      <c r="L134" s="13"/>
      <c r="M134" s="126"/>
      <c r="N134" s="125"/>
      <c r="O134" s="13"/>
      <c r="P134" s="13"/>
      <c r="Q134" s="126"/>
      <c r="R134" s="41"/>
      <c r="S134" s="114"/>
      <c r="T134" s="65"/>
      <c r="U134" s="115"/>
    </row>
    <row r="135" spans="1:21" x14ac:dyDescent="0.2">
      <c r="A135" s="11" t="str">
        <f t="shared" si="65"/>
        <v>Lothian</v>
      </c>
      <c r="B135" s="11" t="str">
        <f t="shared" si="66"/>
        <v>Oral &amp; Maxillofacial Surgery2</v>
      </c>
      <c r="C135" s="393" t="str">
        <f t="shared" si="85"/>
        <v>Oral &amp; Maxillofacial Surgery</v>
      </c>
      <c r="D135" s="84">
        <v>2</v>
      </c>
      <c r="E135" s="21" t="s">
        <v>93</v>
      </c>
      <c r="F135" s="197">
        <v>0</v>
      </c>
      <c r="G135" s="20"/>
      <c r="H135" s="20"/>
      <c r="I135" s="117"/>
      <c r="J135" s="116"/>
      <c r="K135" s="20"/>
      <c r="L135" s="20"/>
      <c r="M135" s="117"/>
      <c r="N135" s="116"/>
      <c r="O135" s="20"/>
      <c r="P135" s="20"/>
      <c r="Q135" s="117"/>
      <c r="R135" s="41"/>
      <c r="S135" s="114"/>
      <c r="T135" s="65"/>
      <c r="U135" s="115"/>
    </row>
    <row r="136" spans="1:21" x14ac:dyDescent="0.2">
      <c r="A136" s="11" t="str">
        <f t="shared" si="65"/>
        <v>Lothian</v>
      </c>
      <c r="B136" s="11" t="str">
        <f t="shared" si="66"/>
        <v>Oral &amp; Maxillofacial Surgery3</v>
      </c>
      <c r="C136" s="393" t="str">
        <f t="shared" si="85"/>
        <v>Oral &amp; Maxillofacial Surgery</v>
      </c>
      <c r="D136" s="84">
        <v>3</v>
      </c>
      <c r="E136" s="21" t="s">
        <v>94</v>
      </c>
      <c r="F136" s="197">
        <v>275</v>
      </c>
      <c r="G136" s="20"/>
      <c r="H136" s="20"/>
      <c r="I136" s="117"/>
      <c r="J136" s="116"/>
      <c r="K136" s="20"/>
      <c r="L136" s="20"/>
      <c r="M136" s="117"/>
      <c r="N136" s="116"/>
      <c r="O136" s="20"/>
      <c r="P136" s="20"/>
      <c r="Q136" s="117"/>
      <c r="R136" s="41"/>
      <c r="S136" s="114"/>
      <c r="T136" s="65"/>
      <c r="U136" s="115"/>
    </row>
    <row r="137" spans="1:21" x14ac:dyDescent="0.2">
      <c r="A137" s="11" t="str">
        <f t="shared" si="65"/>
        <v>Lothian</v>
      </c>
      <c r="B137" s="11" t="str">
        <f t="shared" si="66"/>
        <v xml:space="preserve">Oral &amp; Maxillofacial Surgery </v>
      </c>
      <c r="C137" s="393" t="str">
        <f t="shared" si="85"/>
        <v>Oral &amp; Maxillofacial Surgery</v>
      </c>
      <c r="D137" s="88" t="s">
        <v>79</v>
      </c>
      <c r="E137" s="34"/>
      <c r="F137" s="20"/>
      <c r="G137" s="20"/>
      <c r="H137" s="20"/>
      <c r="I137" s="117"/>
      <c r="J137" s="127"/>
      <c r="K137" s="52"/>
      <c r="L137" s="52"/>
      <c r="M137" s="128"/>
      <c r="N137" s="127"/>
      <c r="O137" s="52"/>
      <c r="P137" s="52"/>
      <c r="Q137" s="128"/>
      <c r="R137" s="41"/>
      <c r="S137" s="114"/>
      <c r="T137" s="65"/>
      <c r="U137" s="115"/>
    </row>
    <row r="138" spans="1:21" x14ac:dyDescent="0.2">
      <c r="A138" s="11" t="str">
        <f t="shared" si="65"/>
        <v>Lothian</v>
      </c>
      <c r="B138" s="11" t="str">
        <f t="shared" si="66"/>
        <v xml:space="preserve">Oral &amp; Maxillofacial Surgery </v>
      </c>
      <c r="C138" s="393" t="str">
        <f t="shared" si="85"/>
        <v>Oral &amp; Maxillofacial Surgery</v>
      </c>
      <c r="D138" s="84" t="s">
        <v>79</v>
      </c>
      <c r="E138" s="21" t="s">
        <v>33</v>
      </c>
      <c r="F138" s="23"/>
      <c r="G138" s="24"/>
      <c r="H138" s="24"/>
      <c r="I138" s="25"/>
      <c r="J138" s="23"/>
      <c r="K138" s="24"/>
      <c r="L138" s="24"/>
      <c r="M138" s="25"/>
      <c r="N138" s="23"/>
      <c r="O138" s="24"/>
      <c r="P138" s="24"/>
      <c r="Q138" s="25"/>
      <c r="R138" s="41"/>
      <c r="S138" s="71"/>
      <c r="T138" s="72"/>
      <c r="U138" s="97"/>
    </row>
    <row r="139" spans="1:21" x14ac:dyDescent="0.2">
      <c r="A139" s="11" t="str">
        <f t="shared" si="65"/>
        <v>Lothian</v>
      </c>
      <c r="B139" s="11" t="str">
        <f t="shared" si="66"/>
        <v>Oral &amp; Maxillofacial Surgery4</v>
      </c>
      <c r="C139" s="393" t="str">
        <f t="shared" si="85"/>
        <v>Oral &amp; Maxillofacial Surgery</v>
      </c>
      <c r="D139" s="86">
        <v>4</v>
      </c>
      <c r="E139" s="44" t="s">
        <v>14</v>
      </c>
      <c r="F139" s="27">
        <v>255</v>
      </c>
      <c r="G139" s="28">
        <v>255</v>
      </c>
      <c r="H139" s="28">
        <v>255</v>
      </c>
      <c r="I139" s="29">
        <v>255</v>
      </c>
      <c r="J139" s="27"/>
      <c r="K139" s="28"/>
      <c r="L139" s="28"/>
      <c r="M139" s="29"/>
      <c r="N139" s="27"/>
      <c r="O139" s="28"/>
      <c r="P139" s="28"/>
      <c r="Q139" s="29"/>
      <c r="R139" s="41"/>
      <c r="S139" s="66">
        <f>SUM(F139:I139)</f>
        <v>1020</v>
      </c>
      <c r="T139" s="67">
        <f>SUM(J139:M139)</f>
        <v>0</v>
      </c>
      <c r="U139" s="98">
        <f>SUM(N139:Q139)</f>
        <v>0</v>
      </c>
    </row>
    <row r="140" spans="1:21" x14ac:dyDescent="0.2">
      <c r="A140" s="11" t="str">
        <f t="shared" si="65"/>
        <v>Lothian</v>
      </c>
      <c r="B140" s="11" t="str">
        <f t="shared" si="66"/>
        <v>Oral &amp; Maxillofacial Surgery5</v>
      </c>
      <c r="C140" s="393" t="str">
        <f t="shared" si="85"/>
        <v>Oral &amp; Maxillofacial Surgery</v>
      </c>
      <c r="D140" s="151">
        <v>5</v>
      </c>
      <c r="E140" s="158" t="s">
        <v>28</v>
      </c>
      <c r="F140" s="160">
        <v>0</v>
      </c>
      <c r="G140" s="154">
        <v>0</v>
      </c>
      <c r="H140" s="154">
        <v>0</v>
      </c>
      <c r="I140" s="155">
        <v>0</v>
      </c>
      <c r="J140" s="153">
        <v>0</v>
      </c>
      <c r="K140" s="154">
        <v>0</v>
      </c>
      <c r="L140" s="154">
        <v>0</v>
      </c>
      <c r="M140" s="155">
        <v>0</v>
      </c>
      <c r="N140" s="153">
        <v>0</v>
      </c>
      <c r="O140" s="154">
        <v>0</v>
      </c>
      <c r="P140" s="154">
        <v>0</v>
      </c>
      <c r="Q140" s="155">
        <v>0</v>
      </c>
      <c r="R140" s="79"/>
      <c r="S140" s="153">
        <f>SUM(F140:I140)</f>
        <v>0</v>
      </c>
      <c r="T140" s="154">
        <f>SUM(J140:M140)</f>
        <v>0</v>
      </c>
      <c r="U140" s="157">
        <f>SUM(N140:Q140)</f>
        <v>0</v>
      </c>
    </row>
    <row r="141" spans="1:21" x14ac:dyDescent="0.2">
      <c r="A141" s="11" t="str">
        <f t="shared" si="65"/>
        <v>Lothian</v>
      </c>
      <c r="B141" s="11" t="str">
        <f t="shared" si="66"/>
        <v>Oral &amp; Maxillofacial Surgery6</v>
      </c>
      <c r="C141" s="393" t="str">
        <f t="shared" si="85"/>
        <v>Oral &amp; Maxillofacial Surgery</v>
      </c>
      <c r="D141" s="87">
        <v>6</v>
      </c>
      <c r="E141" s="45" t="s">
        <v>13</v>
      </c>
      <c r="F141" s="31">
        <v>37</v>
      </c>
      <c r="G141" s="32">
        <v>38</v>
      </c>
      <c r="H141" s="32">
        <v>37</v>
      </c>
      <c r="I141" s="33">
        <v>38</v>
      </c>
      <c r="J141" s="31"/>
      <c r="K141" s="32"/>
      <c r="L141" s="32"/>
      <c r="M141" s="33"/>
      <c r="N141" s="31"/>
      <c r="O141" s="32"/>
      <c r="P141" s="32"/>
      <c r="Q141" s="33"/>
      <c r="R141" s="41"/>
      <c r="S141" s="58">
        <f>SUM(F141:I141)</f>
        <v>150</v>
      </c>
      <c r="T141" s="57">
        <f>SUM(J141:M141)</f>
        <v>0</v>
      </c>
      <c r="U141" s="99">
        <f>SUM(N141:Q141)</f>
        <v>0</v>
      </c>
    </row>
    <row r="142" spans="1:21" x14ac:dyDescent="0.2">
      <c r="A142" s="11" t="str">
        <f t="shared" ref="A142:A205" si="86">$E$5</f>
        <v>Lothian</v>
      </c>
      <c r="B142" s="11" t="str">
        <f t="shared" ref="B142:B205" si="87">CONCATENATE(C142,D142)</f>
        <v>Oral &amp; Maxillofacial Surgery7</v>
      </c>
      <c r="C142" s="393" t="str">
        <f t="shared" si="85"/>
        <v>Oral &amp; Maxillofacial Surgery</v>
      </c>
      <c r="D142" s="84">
        <v>7</v>
      </c>
      <c r="E142" s="21" t="s">
        <v>16</v>
      </c>
      <c r="F142" s="62">
        <f t="shared" ref="F142:Q142" si="88">SUM(F139:F140)-F141</f>
        <v>218</v>
      </c>
      <c r="G142" s="63">
        <f t="shared" si="88"/>
        <v>217</v>
      </c>
      <c r="H142" s="63">
        <f t="shared" si="88"/>
        <v>218</v>
      </c>
      <c r="I142" s="64">
        <f t="shared" si="88"/>
        <v>217</v>
      </c>
      <c r="J142" s="62">
        <f t="shared" si="88"/>
        <v>0</v>
      </c>
      <c r="K142" s="63">
        <f t="shared" si="88"/>
        <v>0</v>
      </c>
      <c r="L142" s="63">
        <f t="shared" si="88"/>
        <v>0</v>
      </c>
      <c r="M142" s="64">
        <f t="shared" si="88"/>
        <v>0</v>
      </c>
      <c r="N142" s="62">
        <f t="shared" si="88"/>
        <v>0</v>
      </c>
      <c r="O142" s="63">
        <f t="shared" si="88"/>
        <v>0</v>
      </c>
      <c r="P142" s="63">
        <f t="shared" si="88"/>
        <v>0</v>
      </c>
      <c r="Q142" s="64">
        <f t="shared" si="88"/>
        <v>0</v>
      </c>
      <c r="R142" s="79"/>
      <c r="S142" s="62">
        <f>SUM(F142:I142)</f>
        <v>870</v>
      </c>
      <c r="T142" s="63">
        <f>SUM(J142:M142)</f>
        <v>0</v>
      </c>
      <c r="U142" s="100">
        <f>SUM(N142:Q142)</f>
        <v>0</v>
      </c>
    </row>
    <row r="143" spans="1:21" x14ac:dyDescent="0.2">
      <c r="A143" s="11" t="str">
        <f t="shared" si="86"/>
        <v>Lothian</v>
      </c>
      <c r="B143" s="11" t="str">
        <f t="shared" si="87"/>
        <v xml:space="preserve">Oral &amp; Maxillofacial Surgery </v>
      </c>
      <c r="C143" s="393" t="str">
        <f t="shared" si="85"/>
        <v>Oral &amp; Maxillofacial Surgery</v>
      </c>
      <c r="D143" s="88" t="s">
        <v>79</v>
      </c>
      <c r="E143" s="34"/>
      <c r="F143" s="35"/>
      <c r="G143" s="36"/>
      <c r="H143" s="36"/>
      <c r="I143" s="37"/>
      <c r="J143" s="38"/>
      <c r="K143" s="39"/>
      <c r="L143" s="39"/>
      <c r="M143" s="40"/>
      <c r="N143" s="38"/>
      <c r="O143" s="39"/>
      <c r="P143" s="39"/>
      <c r="Q143" s="40"/>
      <c r="R143" s="41"/>
      <c r="S143" s="77"/>
      <c r="T143" s="56"/>
      <c r="U143" s="101"/>
    </row>
    <row r="144" spans="1:21" x14ac:dyDescent="0.2">
      <c r="A144" s="11" t="str">
        <f t="shared" si="86"/>
        <v>Lothian</v>
      </c>
      <c r="B144" s="11" t="str">
        <f t="shared" si="87"/>
        <v xml:space="preserve">Oral &amp; Maxillofacial Surgery </v>
      </c>
      <c r="C144" s="393" t="str">
        <f t="shared" si="85"/>
        <v>Oral &amp; Maxillofacial Surgery</v>
      </c>
      <c r="D144" s="84" t="s">
        <v>79</v>
      </c>
      <c r="E144" s="21" t="s">
        <v>29</v>
      </c>
      <c r="F144" s="23"/>
      <c r="G144" s="24"/>
      <c r="H144" s="24"/>
      <c r="I144" s="25"/>
      <c r="J144" s="23"/>
      <c r="K144" s="24"/>
      <c r="L144" s="24"/>
      <c r="M144" s="25"/>
      <c r="N144" s="23"/>
      <c r="O144" s="24"/>
      <c r="P144" s="24"/>
      <c r="Q144" s="25"/>
      <c r="R144" s="41"/>
      <c r="S144" s="71"/>
      <c r="T144" s="72"/>
      <c r="U144" s="97"/>
    </row>
    <row r="145" spans="1:21" x14ac:dyDescent="0.2">
      <c r="A145" s="11" t="str">
        <f t="shared" si="86"/>
        <v>Lothian</v>
      </c>
      <c r="B145" s="11" t="str">
        <f t="shared" si="87"/>
        <v>Oral &amp; Maxillofacial Surgery8</v>
      </c>
      <c r="C145" s="393" t="str">
        <f t="shared" si="85"/>
        <v>Oral &amp; Maxillofacial Surgery</v>
      </c>
      <c r="D145" s="86">
        <v>8</v>
      </c>
      <c r="E145" s="44" t="s">
        <v>46</v>
      </c>
      <c r="F145" s="27">
        <v>219</v>
      </c>
      <c r="G145" s="28">
        <v>219</v>
      </c>
      <c r="H145" s="28">
        <v>219</v>
      </c>
      <c r="I145" s="29">
        <v>219</v>
      </c>
      <c r="J145" s="27"/>
      <c r="K145" s="28"/>
      <c r="L145" s="28"/>
      <c r="M145" s="29"/>
      <c r="N145" s="27"/>
      <c r="O145" s="28"/>
      <c r="P145" s="28"/>
      <c r="Q145" s="29"/>
      <c r="R145" s="39"/>
      <c r="S145" s="55">
        <f>SUM(F145:I145)</f>
        <v>876</v>
      </c>
      <c r="T145" s="54">
        <f>SUM(J145:M145)</f>
        <v>0</v>
      </c>
      <c r="U145" s="102">
        <f>SUM(N145:Q145)</f>
        <v>0</v>
      </c>
    </row>
    <row r="146" spans="1:21" x14ac:dyDescent="0.2">
      <c r="A146" s="11" t="str">
        <f t="shared" si="86"/>
        <v>Lothian</v>
      </c>
      <c r="B146" s="11" t="str">
        <f t="shared" si="87"/>
        <v>Oral &amp; Maxillofacial Surgery9</v>
      </c>
      <c r="C146" s="393" t="str">
        <f t="shared" si="85"/>
        <v>Oral &amp; Maxillofacial Surgery</v>
      </c>
      <c r="D146" s="86">
        <v>9</v>
      </c>
      <c r="E146" s="45" t="s">
        <v>53</v>
      </c>
      <c r="F146" s="31">
        <v>0</v>
      </c>
      <c r="G146" s="32">
        <v>0</v>
      </c>
      <c r="H146" s="32">
        <v>0</v>
      </c>
      <c r="I146" s="33">
        <v>0</v>
      </c>
      <c r="J146" s="31"/>
      <c r="K146" s="32"/>
      <c r="L146" s="32"/>
      <c r="M146" s="33"/>
      <c r="N146" s="31"/>
      <c r="O146" s="32"/>
      <c r="P146" s="32"/>
      <c r="Q146" s="33"/>
      <c r="R146" s="39"/>
      <c r="S146" s="58">
        <f>SUM(F146:I146)</f>
        <v>0</v>
      </c>
      <c r="T146" s="57">
        <f>SUM(J146:M146)</f>
        <v>0</v>
      </c>
      <c r="U146" s="99">
        <f>SUM(N146:Q146)</f>
        <v>0</v>
      </c>
    </row>
    <row r="147" spans="1:21" x14ac:dyDescent="0.2">
      <c r="A147" s="11" t="str">
        <f t="shared" si="86"/>
        <v>Lothian</v>
      </c>
      <c r="B147" s="11" t="str">
        <f t="shared" si="87"/>
        <v>Oral &amp; Maxillofacial Surgery10</v>
      </c>
      <c r="C147" s="393" t="str">
        <f t="shared" si="85"/>
        <v>Oral &amp; Maxillofacial Surgery</v>
      </c>
      <c r="D147" s="84">
        <v>10</v>
      </c>
      <c r="E147" s="21" t="s">
        <v>32</v>
      </c>
      <c r="F147" s="62">
        <f t="shared" ref="F147:Q147" si="89">SUM(F145:F146)</f>
        <v>219</v>
      </c>
      <c r="G147" s="63">
        <f t="shared" si="89"/>
        <v>219</v>
      </c>
      <c r="H147" s="63">
        <f t="shared" si="89"/>
        <v>219</v>
      </c>
      <c r="I147" s="64">
        <f t="shared" si="89"/>
        <v>219</v>
      </c>
      <c r="J147" s="62">
        <f t="shared" si="89"/>
        <v>0</v>
      </c>
      <c r="K147" s="63">
        <f t="shared" si="89"/>
        <v>0</v>
      </c>
      <c r="L147" s="63">
        <f t="shared" si="89"/>
        <v>0</v>
      </c>
      <c r="M147" s="64">
        <f t="shared" si="89"/>
        <v>0</v>
      </c>
      <c r="N147" s="62">
        <f t="shared" si="89"/>
        <v>0</v>
      </c>
      <c r="O147" s="63">
        <f t="shared" si="89"/>
        <v>0</v>
      </c>
      <c r="P147" s="63">
        <f t="shared" si="89"/>
        <v>0</v>
      </c>
      <c r="Q147" s="64">
        <f t="shared" si="89"/>
        <v>0</v>
      </c>
      <c r="R147" s="79"/>
      <c r="S147" s="62">
        <f>SUM(F147:I147)</f>
        <v>876</v>
      </c>
      <c r="T147" s="63">
        <f>SUM(J147:M147)</f>
        <v>0</v>
      </c>
      <c r="U147" s="100">
        <f>SUM(N147:Q147)</f>
        <v>0</v>
      </c>
    </row>
    <row r="148" spans="1:21" x14ac:dyDescent="0.2">
      <c r="A148" s="11" t="str">
        <f t="shared" si="86"/>
        <v>Lothian</v>
      </c>
      <c r="B148" s="11" t="str">
        <f t="shared" si="87"/>
        <v xml:space="preserve">Oral &amp; Maxillofacial Surgery </v>
      </c>
      <c r="C148" s="393" t="str">
        <f t="shared" si="85"/>
        <v>Oral &amp; Maxillofacial Surgery</v>
      </c>
      <c r="D148" s="89" t="s">
        <v>79</v>
      </c>
      <c r="E148" s="43"/>
      <c r="F148" s="38"/>
      <c r="G148" s="39"/>
      <c r="H148" s="39"/>
      <c r="I148" s="40"/>
      <c r="J148" s="38"/>
      <c r="K148" s="39"/>
      <c r="L148" s="39"/>
      <c r="M148" s="40"/>
      <c r="N148" s="38"/>
      <c r="O148" s="39"/>
      <c r="P148" s="39"/>
      <c r="Q148" s="40"/>
      <c r="R148" s="39"/>
      <c r="S148" s="77"/>
      <c r="T148" s="56"/>
      <c r="U148" s="101"/>
    </row>
    <row r="149" spans="1:21" x14ac:dyDescent="0.2">
      <c r="A149" s="11" t="str">
        <f t="shared" si="86"/>
        <v>Lothian</v>
      </c>
      <c r="B149" s="11" t="str">
        <f t="shared" si="87"/>
        <v xml:space="preserve">Oral &amp; Maxillofacial Surgery </v>
      </c>
      <c r="C149" s="393" t="str">
        <f t="shared" si="85"/>
        <v>Oral &amp; Maxillofacial Surgery</v>
      </c>
      <c r="D149" s="84" t="s">
        <v>79</v>
      </c>
      <c r="E149" s="21" t="s">
        <v>24</v>
      </c>
      <c r="F149" s="23"/>
      <c r="G149" s="24"/>
      <c r="H149" s="24"/>
      <c r="I149" s="25"/>
      <c r="J149" s="23"/>
      <c r="K149" s="24"/>
      <c r="L149" s="24"/>
      <c r="M149" s="25"/>
      <c r="N149" s="23"/>
      <c r="O149" s="24"/>
      <c r="P149" s="24"/>
      <c r="Q149" s="25"/>
      <c r="R149" s="39"/>
      <c r="S149" s="71"/>
      <c r="T149" s="72"/>
      <c r="U149" s="97"/>
    </row>
    <row r="150" spans="1:21" x14ac:dyDescent="0.2">
      <c r="A150" s="11" t="str">
        <f t="shared" si="86"/>
        <v>Lothian</v>
      </c>
      <c r="B150" s="11" t="str">
        <f t="shared" si="87"/>
        <v>Oral &amp; Maxillofacial Surgery11</v>
      </c>
      <c r="C150" s="393" t="str">
        <f t="shared" si="85"/>
        <v>Oral &amp; Maxillofacial Surgery</v>
      </c>
      <c r="D150" s="151">
        <v>11</v>
      </c>
      <c r="E150" s="152" t="s">
        <v>109</v>
      </c>
      <c r="F150" s="153">
        <f t="shared" ref="F150:Q150" si="90">F142-F145</f>
        <v>-1</v>
      </c>
      <c r="G150" s="154">
        <f t="shared" si="90"/>
        <v>-2</v>
      </c>
      <c r="H150" s="154">
        <f t="shared" si="90"/>
        <v>-1</v>
      </c>
      <c r="I150" s="155">
        <f t="shared" si="90"/>
        <v>-2</v>
      </c>
      <c r="J150" s="153">
        <f t="shared" si="90"/>
        <v>0</v>
      </c>
      <c r="K150" s="154">
        <f t="shared" si="90"/>
        <v>0</v>
      </c>
      <c r="L150" s="154">
        <f t="shared" si="90"/>
        <v>0</v>
      </c>
      <c r="M150" s="155">
        <f t="shared" si="90"/>
        <v>0</v>
      </c>
      <c r="N150" s="153">
        <f t="shared" si="90"/>
        <v>0</v>
      </c>
      <c r="O150" s="154">
        <f t="shared" si="90"/>
        <v>0</v>
      </c>
      <c r="P150" s="154">
        <f t="shared" si="90"/>
        <v>0</v>
      </c>
      <c r="Q150" s="155">
        <f t="shared" si="90"/>
        <v>0</v>
      </c>
      <c r="R150" s="56"/>
      <c r="S150" s="155">
        <f>S142-S145</f>
        <v>-6</v>
      </c>
      <c r="T150" s="154">
        <f>T142-T145</f>
        <v>0</v>
      </c>
      <c r="U150" s="157">
        <f>U142-U145</f>
        <v>0</v>
      </c>
    </row>
    <row r="151" spans="1:21" x14ac:dyDescent="0.2">
      <c r="A151" s="11" t="str">
        <f t="shared" si="86"/>
        <v>Lothian</v>
      </c>
      <c r="B151" s="11" t="str">
        <f t="shared" si="87"/>
        <v>Oral &amp; Maxillofacial Surgery12</v>
      </c>
      <c r="C151" s="393" t="str">
        <f t="shared" si="85"/>
        <v>Oral &amp; Maxillofacial Surgery</v>
      </c>
      <c r="D151" s="151">
        <v>12</v>
      </c>
      <c r="E151" s="152" t="s">
        <v>110</v>
      </c>
      <c r="F151" s="159">
        <f t="shared" ref="F151:U151" si="91">F142-F147</f>
        <v>-1</v>
      </c>
      <c r="G151" s="160">
        <f t="shared" si="91"/>
        <v>-2</v>
      </c>
      <c r="H151" s="160">
        <f t="shared" si="91"/>
        <v>-1</v>
      </c>
      <c r="I151" s="161">
        <f t="shared" si="91"/>
        <v>-2</v>
      </c>
      <c r="J151" s="159">
        <f t="shared" si="91"/>
        <v>0</v>
      </c>
      <c r="K151" s="160">
        <f t="shared" si="91"/>
        <v>0</v>
      </c>
      <c r="L151" s="160">
        <f t="shared" si="91"/>
        <v>0</v>
      </c>
      <c r="M151" s="161">
        <f t="shared" si="91"/>
        <v>0</v>
      </c>
      <c r="N151" s="159">
        <f t="shared" si="91"/>
        <v>0</v>
      </c>
      <c r="O151" s="160">
        <f t="shared" si="91"/>
        <v>0</v>
      </c>
      <c r="P151" s="160">
        <f t="shared" si="91"/>
        <v>0</v>
      </c>
      <c r="Q151" s="161">
        <f t="shared" si="91"/>
        <v>0</v>
      </c>
      <c r="R151" s="56">
        <f t="shared" si="91"/>
        <v>0</v>
      </c>
      <c r="S151" s="159">
        <f t="shared" si="91"/>
        <v>-6</v>
      </c>
      <c r="T151" s="160">
        <f t="shared" si="91"/>
        <v>0</v>
      </c>
      <c r="U151" s="162">
        <f t="shared" si="91"/>
        <v>0</v>
      </c>
    </row>
    <row r="152" spans="1:21" x14ac:dyDescent="0.2">
      <c r="A152" s="11" t="str">
        <f t="shared" si="86"/>
        <v>Lothian</v>
      </c>
      <c r="B152" s="11" t="str">
        <f t="shared" si="87"/>
        <v>Oral &amp; Maxillofacial Surgery13</v>
      </c>
      <c r="C152" s="393" t="str">
        <f t="shared" si="85"/>
        <v>Oral &amp; Maxillofacial Surgery</v>
      </c>
      <c r="D152" s="151">
        <v>13</v>
      </c>
      <c r="E152" s="158" t="s">
        <v>27</v>
      </c>
      <c r="F152" s="170">
        <f>F136+F151</f>
        <v>274</v>
      </c>
      <c r="G152" s="164">
        <f>F152+G151</f>
        <v>272</v>
      </c>
      <c r="H152" s="164">
        <f t="shared" ref="H152:Q152" si="92">G152+H151</f>
        <v>271</v>
      </c>
      <c r="I152" s="166">
        <f t="shared" si="92"/>
        <v>269</v>
      </c>
      <c r="J152" s="163">
        <f t="shared" si="92"/>
        <v>269</v>
      </c>
      <c r="K152" s="164">
        <f t="shared" si="92"/>
        <v>269</v>
      </c>
      <c r="L152" s="164">
        <f t="shared" si="92"/>
        <v>269</v>
      </c>
      <c r="M152" s="166">
        <f t="shared" si="92"/>
        <v>269</v>
      </c>
      <c r="N152" s="163">
        <f t="shared" si="92"/>
        <v>269</v>
      </c>
      <c r="O152" s="164">
        <f t="shared" si="92"/>
        <v>269</v>
      </c>
      <c r="P152" s="164">
        <f t="shared" si="92"/>
        <v>269</v>
      </c>
      <c r="Q152" s="166">
        <f t="shared" si="92"/>
        <v>269</v>
      </c>
      <c r="R152" s="56"/>
      <c r="S152" s="163">
        <f>I152</f>
        <v>269</v>
      </c>
      <c r="T152" s="164">
        <f>M152</f>
        <v>269</v>
      </c>
      <c r="U152" s="165">
        <f>Q152</f>
        <v>269</v>
      </c>
    </row>
    <row r="153" spans="1:21" x14ac:dyDescent="0.2">
      <c r="A153" s="11" t="str">
        <f t="shared" si="86"/>
        <v>Lothian</v>
      </c>
      <c r="B153" s="11" t="str">
        <f t="shared" si="87"/>
        <v>Oral &amp; Maxillofacial Surgery14</v>
      </c>
      <c r="C153" s="393" t="str">
        <f t="shared" si="85"/>
        <v>Oral &amp; Maxillofacial Surgery</v>
      </c>
      <c r="D153" s="151">
        <v>14</v>
      </c>
      <c r="E153" s="152" t="s">
        <v>25</v>
      </c>
      <c r="F153" s="163">
        <f t="shared" ref="F153:Q153" si="93">F152/(F147/13)</f>
        <v>16.264840182648403</v>
      </c>
      <c r="G153" s="164">
        <f t="shared" si="93"/>
        <v>16.146118721461185</v>
      </c>
      <c r="H153" s="164">
        <f t="shared" si="93"/>
        <v>16.086757990867579</v>
      </c>
      <c r="I153" s="166">
        <f t="shared" si="93"/>
        <v>15.968036529680365</v>
      </c>
      <c r="J153" s="163" t="e">
        <f t="shared" si="93"/>
        <v>#DIV/0!</v>
      </c>
      <c r="K153" s="164" t="e">
        <f t="shared" si="93"/>
        <v>#DIV/0!</v>
      </c>
      <c r="L153" s="164" t="e">
        <f t="shared" si="93"/>
        <v>#DIV/0!</v>
      </c>
      <c r="M153" s="166" t="e">
        <f t="shared" si="93"/>
        <v>#DIV/0!</v>
      </c>
      <c r="N153" s="163" t="e">
        <f t="shared" si="93"/>
        <v>#DIV/0!</v>
      </c>
      <c r="O153" s="164" t="e">
        <f t="shared" si="93"/>
        <v>#DIV/0!</v>
      </c>
      <c r="P153" s="164" t="e">
        <f t="shared" si="93"/>
        <v>#DIV/0!</v>
      </c>
      <c r="Q153" s="166" t="e">
        <f t="shared" si="93"/>
        <v>#DIV/0!</v>
      </c>
      <c r="R153" s="56"/>
      <c r="S153" s="163">
        <f>I153</f>
        <v>15.968036529680365</v>
      </c>
      <c r="T153" s="164" t="e">
        <f>M153</f>
        <v>#DIV/0!</v>
      </c>
      <c r="U153" s="165" t="e">
        <f>Q153</f>
        <v>#DIV/0!</v>
      </c>
    </row>
    <row r="154" spans="1:21" x14ac:dyDescent="0.2">
      <c r="A154" s="11" t="str">
        <f t="shared" si="86"/>
        <v>Lothian</v>
      </c>
      <c r="B154" s="11" t="str">
        <f t="shared" si="87"/>
        <v>Oral &amp; Maxillofacial Surgery15</v>
      </c>
      <c r="C154" s="393" t="str">
        <f t="shared" si="85"/>
        <v>Oral &amp; Maxillofacial Surgery</v>
      </c>
      <c r="D154" s="86">
        <v>15</v>
      </c>
      <c r="E154" s="45" t="s">
        <v>30</v>
      </c>
      <c r="F154" s="48">
        <v>4</v>
      </c>
      <c r="G154" s="46">
        <v>2</v>
      </c>
      <c r="H154" s="46">
        <v>1</v>
      </c>
      <c r="I154" s="47">
        <v>0</v>
      </c>
      <c r="J154" s="48"/>
      <c r="K154" s="46"/>
      <c r="L154" s="46"/>
      <c r="M154" s="47"/>
      <c r="N154" s="48"/>
      <c r="O154" s="46"/>
      <c r="P154" s="46"/>
      <c r="Q154" s="47"/>
      <c r="R154" s="39"/>
      <c r="S154" s="61">
        <f>I154</f>
        <v>0</v>
      </c>
      <c r="T154" s="59">
        <f>M154</f>
        <v>0</v>
      </c>
      <c r="U154" s="103">
        <f>Q154</f>
        <v>0</v>
      </c>
    </row>
    <row r="155" spans="1:21" x14ac:dyDescent="0.2">
      <c r="A155" s="11" t="str">
        <f t="shared" si="86"/>
        <v>Lothian</v>
      </c>
      <c r="B155" s="11" t="str">
        <f t="shared" si="87"/>
        <v>Oral &amp; Maxillofacial Surgery16</v>
      </c>
      <c r="C155" s="393" t="str">
        <f t="shared" si="85"/>
        <v>Oral &amp; Maxillofacial Surgery</v>
      </c>
      <c r="D155" s="151">
        <v>16</v>
      </c>
      <c r="E155" s="152" t="s">
        <v>187</v>
      </c>
      <c r="F155" s="163">
        <v>8.8752831406196755</v>
      </c>
      <c r="G155" s="164">
        <v>8.1554512937861876</v>
      </c>
      <c r="H155" s="164">
        <v>7.1360198820629135</v>
      </c>
      <c r="I155" s="166">
        <v>6.1165884703396394</v>
      </c>
      <c r="J155" s="163">
        <v>5.0971570586163653</v>
      </c>
      <c r="K155" s="164">
        <v>4.0777256468930938</v>
      </c>
      <c r="L155" s="164">
        <v>2.0388628234465469</v>
      </c>
      <c r="M155" s="166">
        <v>0</v>
      </c>
      <c r="N155" s="400" t="s">
        <v>15</v>
      </c>
      <c r="O155" s="401" t="s">
        <v>15</v>
      </c>
      <c r="P155" s="401" t="s">
        <v>15</v>
      </c>
      <c r="Q155" s="402" t="s">
        <v>15</v>
      </c>
      <c r="R155" s="39"/>
      <c r="S155" s="163">
        <f>I155</f>
        <v>6.1165884703396394</v>
      </c>
      <c r="T155" s="164">
        <f>M155</f>
        <v>0</v>
      </c>
      <c r="U155" s="165" t="str">
        <f>Q155</f>
        <v>-</v>
      </c>
    </row>
    <row r="156" spans="1:21" ht="13.5" thickBot="1" x14ac:dyDescent="0.25">
      <c r="A156" s="11" t="str">
        <f t="shared" si="86"/>
        <v>Lothian</v>
      </c>
      <c r="B156" s="11" t="str">
        <f t="shared" si="87"/>
        <v>Oral &amp; Maxillofacial Surgery17</v>
      </c>
      <c r="C156" s="393" t="str">
        <f t="shared" si="85"/>
        <v>Oral &amp; Maxillofacial Surgery</v>
      </c>
      <c r="D156" s="86">
        <v>17</v>
      </c>
      <c r="E156" s="44" t="s">
        <v>31</v>
      </c>
      <c r="F156" s="48">
        <v>0</v>
      </c>
      <c r="G156" s="46">
        <v>0</v>
      </c>
      <c r="H156" s="46">
        <v>0</v>
      </c>
      <c r="I156" s="47">
        <v>0</v>
      </c>
      <c r="J156" s="48"/>
      <c r="K156" s="46"/>
      <c r="L156" s="46"/>
      <c r="M156" s="47"/>
      <c r="N156" s="48"/>
      <c r="O156" s="46"/>
      <c r="P156" s="46"/>
      <c r="Q156" s="47"/>
      <c r="R156" s="39"/>
      <c r="S156" s="61">
        <f>I156</f>
        <v>0</v>
      </c>
      <c r="T156" s="59">
        <f>M156</f>
        <v>0</v>
      </c>
      <c r="U156" s="103">
        <f>Q156</f>
        <v>0</v>
      </c>
    </row>
    <row r="157" spans="1:21" ht="18.75" thickBot="1" x14ac:dyDescent="0.3">
      <c r="A157" s="11" t="str">
        <f t="shared" si="86"/>
        <v>Lothian</v>
      </c>
      <c r="B157" s="11" t="str">
        <f t="shared" si="87"/>
        <v>Plastic SurgeryPlastic Surgery</v>
      </c>
      <c r="C157" s="407" t="str">
        <f>D157</f>
        <v>Plastic Surgery</v>
      </c>
      <c r="D157" s="408" t="s">
        <v>73</v>
      </c>
      <c r="E157" s="80"/>
      <c r="F157" s="124"/>
      <c r="G157" s="81"/>
      <c r="H157" s="81"/>
      <c r="I157" s="81"/>
      <c r="J157" s="81"/>
      <c r="K157" s="81"/>
      <c r="L157" s="81"/>
      <c r="M157" s="81"/>
      <c r="N157" s="69"/>
      <c r="O157" s="69"/>
      <c r="P157" s="69"/>
      <c r="Q157" s="69"/>
      <c r="R157" s="69"/>
      <c r="S157" s="131"/>
      <c r="T157" s="131"/>
      <c r="U157" s="132"/>
    </row>
    <row r="158" spans="1:21" x14ac:dyDescent="0.2">
      <c r="A158" s="11" t="str">
        <f t="shared" si="86"/>
        <v>Lothian</v>
      </c>
      <c r="B158" s="11" t="str">
        <f t="shared" si="87"/>
        <v>Plastic Surgery1</v>
      </c>
      <c r="C158" s="393" t="str">
        <f t="shared" ref="C158:C180" si="94">C157</f>
        <v>Plastic Surgery</v>
      </c>
      <c r="D158" s="84">
        <v>1</v>
      </c>
      <c r="E158" s="21" t="s">
        <v>52</v>
      </c>
      <c r="F158" s="197">
        <v>31</v>
      </c>
      <c r="G158" s="20"/>
      <c r="H158" s="20"/>
      <c r="I158" s="117"/>
      <c r="J158" s="125"/>
      <c r="K158" s="13"/>
      <c r="L158" s="13"/>
      <c r="M158" s="126"/>
      <c r="N158" s="125"/>
      <c r="O158" s="13"/>
      <c r="P158" s="13"/>
      <c r="Q158" s="126"/>
      <c r="R158" s="41"/>
      <c r="S158" s="114"/>
      <c r="T158" s="65"/>
      <c r="U158" s="115"/>
    </row>
    <row r="159" spans="1:21" x14ac:dyDescent="0.2">
      <c r="A159" s="11" t="str">
        <f t="shared" si="86"/>
        <v>Lothian</v>
      </c>
      <c r="B159" s="11" t="str">
        <f t="shared" si="87"/>
        <v>Plastic Surgery2</v>
      </c>
      <c r="C159" s="393" t="str">
        <f t="shared" si="94"/>
        <v>Plastic Surgery</v>
      </c>
      <c r="D159" s="84">
        <v>2</v>
      </c>
      <c r="E159" s="21" t="s">
        <v>93</v>
      </c>
      <c r="F159" s="197">
        <v>1</v>
      </c>
      <c r="G159" s="20"/>
      <c r="H159" s="20"/>
      <c r="I159" s="117"/>
      <c r="J159" s="116"/>
      <c r="K159" s="20"/>
      <c r="L159" s="20"/>
      <c r="M159" s="117"/>
      <c r="N159" s="116"/>
      <c r="O159" s="20"/>
      <c r="P159" s="20"/>
      <c r="Q159" s="117"/>
      <c r="R159" s="41"/>
      <c r="S159" s="114"/>
      <c r="T159" s="65"/>
      <c r="U159" s="115"/>
    </row>
    <row r="160" spans="1:21" x14ac:dyDescent="0.2">
      <c r="A160" s="11" t="str">
        <f t="shared" si="86"/>
        <v>Lothian</v>
      </c>
      <c r="B160" s="11" t="str">
        <f t="shared" si="87"/>
        <v>Plastic Surgery3</v>
      </c>
      <c r="C160" s="393" t="str">
        <f t="shared" si="94"/>
        <v>Plastic Surgery</v>
      </c>
      <c r="D160" s="84">
        <v>3</v>
      </c>
      <c r="E160" s="21" t="s">
        <v>94</v>
      </c>
      <c r="F160" s="197">
        <v>820</v>
      </c>
      <c r="G160" s="20"/>
      <c r="H160" s="20"/>
      <c r="I160" s="117"/>
      <c r="J160" s="116"/>
      <c r="K160" s="20"/>
      <c r="L160" s="20"/>
      <c r="M160" s="117"/>
      <c r="N160" s="116"/>
      <c r="O160" s="20"/>
      <c r="P160" s="20"/>
      <c r="Q160" s="117"/>
      <c r="R160" s="41"/>
      <c r="S160" s="114"/>
      <c r="T160" s="65"/>
      <c r="U160" s="115"/>
    </row>
    <row r="161" spans="1:21" x14ac:dyDescent="0.2">
      <c r="A161" s="11" t="str">
        <f t="shared" si="86"/>
        <v>Lothian</v>
      </c>
      <c r="B161" s="11" t="str">
        <f t="shared" si="87"/>
        <v xml:space="preserve">Plastic Surgery </v>
      </c>
      <c r="C161" s="393" t="str">
        <f t="shared" si="94"/>
        <v>Plastic Surgery</v>
      </c>
      <c r="D161" s="88" t="s">
        <v>79</v>
      </c>
      <c r="E161" s="34"/>
      <c r="F161" s="20"/>
      <c r="G161" s="20"/>
      <c r="H161" s="20"/>
      <c r="I161" s="117"/>
      <c r="J161" s="127"/>
      <c r="K161" s="52"/>
      <c r="L161" s="52"/>
      <c r="M161" s="128"/>
      <c r="N161" s="127"/>
      <c r="O161" s="52"/>
      <c r="P161" s="52"/>
      <c r="Q161" s="128"/>
      <c r="R161" s="41"/>
      <c r="S161" s="114"/>
      <c r="T161" s="65"/>
      <c r="U161" s="115"/>
    </row>
    <row r="162" spans="1:21" x14ac:dyDescent="0.2">
      <c r="A162" s="11" t="str">
        <f t="shared" si="86"/>
        <v>Lothian</v>
      </c>
      <c r="B162" s="11" t="str">
        <f t="shared" si="87"/>
        <v xml:space="preserve">Plastic Surgery </v>
      </c>
      <c r="C162" s="393" t="str">
        <f t="shared" si="94"/>
        <v>Plastic Surgery</v>
      </c>
      <c r="D162" s="84" t="s">
        <v>79</v>
      </c>
      <c r="E162" s="21" t="s">
        <v>33</v>
      </c>
      <c r="F162" s="23"/>
      <c r="G162" s="24"/>
      <c r="H162" s="24"/>
      <c r="I162" s="25"/>
      <c r="J162" s="23"/>
      <c r="K162" s="24"/>
      <c r="L162" s="24"/>
      <c r="M162" s="25"/>
      <c r="N162" s="23"/>
      <c r="O162" s="24"/>
      <c r="P162" s="24"/>
      <c r="Q162" s="25"/>
      <c r="R162" s="41"/>
      <c r="S162" s="71"/>
      <c r="T162" s="72"/>
      <c r="U162" s="97"/>
    </row>
    <row r="163" spans="1:21" x14ac:dyDescent="0.2">
      <c r="A163" s="11" t="str">
        <f t="shared" si="86"/>
        <v>Lothian</v>
      </c>
      <c r="B163" s="11" t="str">
        <f t="shared" si="87"/>
        <v>Plastic Surgery4</v>
      </c>
      <c r="C163" s="393" t="str">
        <f t="shared" si="94"/>
        <v>Plastic Surgery</v>
      </c>
      <c r="D163" s="86">
        <v>4</v>
      </c>
      <c r="E163" s="44" t="s">
        <v>14</v>
      </c>
      <c r="F163" s="27">
        <v>1122</v>
      </c>
      <c r="G163" s="28">
        <v>1122</v>
      </c>
      <c r="H163" s="28">
        <v>1122</v>
      </c>
      <c r="I163" s="29">
        <v>1122</v>
      </c>
      <c r="J163" s="27"/>
      <c r="K163" s="28"/>
      <c r="L163" s="28"/>
      <c r="M163" s="29"/>
      <c r="N163" s="27"/>
      <c r="O163" s="28"/>
      <c r="P163" s="28"/>
      <c r="Q163" s="29"/>
      <c r="R163" s="41"/>
      <c r="S163" s="66">
        <f>SUM(F163:I163)</f>
        <v>4488</v>
      </c>
      <c r="T163" s="67">
        <f>SUM(J163:M163)</f>
        <v>0</v>
      </c>
      <c r="U163" s="98">
        <f>SUM(N163:Q163)</f>
        <v>0</v>
      </c>
    </row>
    <row r="164" spans="1:21" x14ac:dyDescent="0.2">
      <c r="A164" s="11" t="str">
        <f t="shared" si="86"/>
        <v>Lothian</v>
      </c>
      <c r="B164" s="11" t="str">
        <f t="shared" si="87"/>
        <v>Plastic Surgery5</v>
      </c>
      <c r="C164" s="393" t="str">
        <f t="shared" si="94"/>
        <v>Plastic Surgery</v>
      </c>
      <c r="D164" s="151">
        <v>5</v>
      </c>
      <c r="E164" s="158" t="s">
        <v>28</v>
      </c>
      <c r="F164" s="160">
        <v>0</v>
      </c>
      <c r="G164" s="154">
        <v>0</v>
      </c>
      <c r="H164" s="154">
        <v>0</v>
      </c>
      <c r="I164" s="155">
        <v>0</v>
      </c>
      <c r="J164" s="153">
        <v>0</v>
      </c>
      <c r="K164" s="154">
        <v>0</v>
      </c>
      <c r="L164" s="154">
        <v>0</v>
      </c>
      <c r="M164" s="155">
        <v>0</v>
      </c>
      <c r="N164" s="153">
        <v>0</v>
      </c>
      <c r="O164" s="154">
        <v>0</v>
      </c>
      <c r="P164" s="154">
        <v>0</v>
      </c>
      <c r="Q164" s="155">
        <v>0</v>
      </c>
      <c r="R164" s="79"/>
      <c r="S164" s="153">
        <f>SUM(F164:I164)</f>
        <v>0</v>
      </c>
      <c r="T164" s="154">
        <f>SUM(J164:M164)</f>
        <v>0</v>
      </c>
      <c r="U164" s="157">
        <f>SUM(N164:Q164)</f>
        <v>0</v>
      </c>
    </row>
    <row r="165" spans="1:21" x14ac:dyDescent="0.2">
      <c r="A165" s="11" t="str">
        <f t="shared" si="86"/>
        <v>Lothian</v>
      </c>
      <c r="B165" s="11" t="str">
        <f t="shared" si="87"/>
        <v>Plastic Surgery6</v>
      </c>
      <c r="C165" s="393" t="str">
        <f t="shared" si="94"/>
        <v>Plastic Surgery</v>
      </c>
      <c r="D165" s="87">
        <v>6</v>
      </c>
      <c r="E165" s="45" t="s">
        <v>13</v>
      </c>
      <c r="F165" s="27">
        <v>106</v>
      </c>
      <c r="G165" s="28">
        <v>205</v>
      </c>
      <c r="H165" s="28">
        <v>185</v>
      </c>
      <c r="I165" s="29">
        <v>182</v>
      </c>
      <c r="J165" s="31"/>
      <c r="K165" s="32"/>
      <c r="L165" s="32"/>
      <c r="M165" s="33"/>
      <c r="N165" s="31"/>
      <c r="O165" s="32"/>
      <c r="P165" s="32"/>
      <c r="Q165" s="33"/>
      <c r="R165" s="41"/>
      <c r="S165" s="58">
        <f>SUM(F165:I165)</f>
        <v>678</v>
      </c>
      <c r="T165" s="57">
        <f>SUM(J165:M165)</f>
        <v>0</v>
      </c>
      <c r="U165" s="99">
        <f>SUM(N165:Q165)</f>
        <v>0</v>
      </c>
    </row>
    <row r="166" spans="1:21" x14ac:dyDescent="0.2">
      <c r="A166" s="11" t="str">
        <f t="shared" si="86"/>
        <v>Lothian</v>
      </c>
      <c r="B166" s="11" t="str">
        <f t="shared" si="87"/>
        <v>Plastic Surgery7</v>
      </c>
      <c r="C166" s="393" t="str">
        <f t="shared" si="94"/>
        <v>Plastic Surgery</v>
      </c>
      <c r="D166" s="84">
        <v>7</v>
      </c>
      <c r="E166" s="21" t="s">
        <v>16</v>
      </c>
      <c r="F166" s="62">
        <f t="shared" ref="F166:Q166" si="95">SUM(F163:F164)-F165</f>
        <v>1016</v>
      </c>
      <c r="G166" s="63">
        <f t="shared" si="95"/>
        <v>917</v>
      </c>
      <c r="H166" s="63">
        <f t="shared" si="95"/>
        <v>937</v>
      </c>
      <c r="I166" s="64">
        <f t="shared" si="95"/>
        <v>940</v>
      </c>
      <c r="J166" s="62">
        <f t="shared" si="95"/>
        <v>0</v>
      </c>
      <c r="K166" s="63">
        <f t="shared" si="95"/>
        <v>0</v>
      </c>
      <c r="L166" s="63">
        <f t="shared" si="95"/>
        <v>0</v>
      </c>
      <c r="M166" s="64">
        <f t="shared" si="95"/>
        <v>0</v>
      </c>
      <c r="N166" s="62">
        <f t="shared" si="95"/>
        <v>0</v>
      </c>
      <c r="O166" s="63">
        <f t="shared" si="95"/>
        <v>0</v>
      </c>
      <c r="P166" s="63">
        <f t="shared" si="95"/>
        <v>0</v>
      </c>
      <c r="Q166" s="64">
        <f t="shared" si="95"/>
        <v>0</v>
      </c>
      <c r="R166" s="79"/>
      <c r="S166" s="62">
        <f>SUM(F166:I166)</f>
        <v>3810</v>
      </c>
      <c r="T166" s="63">
        <f>SUM(J166:M166)</f>
        <v>0</v>
      </c>
      <c r="U166" s="100">
        <f>SUM(N166:Q166)</f>
        <v>0</v>
      </c>
    </row>
    <row r="167" spans="1:21" x14ac:dyDescent="0.2">
      <c r="A167" s="11" t="str">
        <f t="shared" si="86"/>
        <v>Lothian</v>
      </c>
      <c r="B167" s="11" t="str">
        <f t="shared" si="87"/>
        <v xml:space="preserve">Plastic Surgery </v>
      </c>
      <c r="C167" s="393" t="str">
        <f t="shared" si="94"/>
        <v>Plastic Surgery</v>
      </c>
      <c r="D167" s="88" t="s">
        <v>79</v>
      </c>
      <c r="E167" s="34"/>
      <c r="F167" s="35"/>
      <c r="G167" s="36"/>
      <c r="H167" s="36"/>
      <c r="I167" s="37"/>
      <c r="J167" s="38"/>
      <c r="K167" s="39"/>
      <c r="L167" s="39"/>
      <c r="M167" s="40"/>
      <c r="N167" s="38"/>
      <c r="O167" s="39"/>
      <c r="P167" s="39"/>
      <c r="Q167" s="40"/>
      <c r="R167" s="41"/>
      <c r="S167" s="77"/>
      <c r="T167" s="56"/>
      <c r="U167" s="101"/>
    </row>
    <row r="168" spans="1:21" x14ac:dyDescent="0.2">
      <c r="A168" s="11" t="str">
        <f t="shared" si="86"/>
        <v>Lothian</v>
      </c>
      <c r="B168" s="11" t="str">
        <f t="shared" si="87"/>
        <v xml:space="preserve">Plastic Surgery </v>
      </c>
      <c r="C168" s="393" t="str">
        <f t="shared" si="94"/>
        <v>Plastic Surgery</v>
      </c>
      <c r="D168" s="84" t="s">
        <v>79</v>
      </c>
      <c r="E168" s="21" t="s">
        <v>29</v>
      </c>
      <c r="F168" s="23"/>
      <c r="G168" s="24"/>
      <c r="H168" s="24"/>
      <c r="I168" s="25"/>
      <c r="J168" s="23"/>
      <c r="K168" s="24"/>
      <c r="L168" s="24"/>
      <c r="M168" s="25"/>
      <c r="N168" s="23"/>
      <c r="O168" s="24"/>
      <c r="P168" s="24"/>
      <c r="Q168" s="25"/>
      <c r="R168" s="41"/>
      <c r="S168" s="71"/>
      <c r="T168" s="72"/>
      <c r="U168" s="97"/>
    </row>
    <row r="169" spans="1:21" x14ac:dyDescent="0.2">
      <c r="A169" s="11" t="str">
        <f t="shared" si="86"/>
        <v>Lothian</v>
      </c>
      <c r="B169" s="11" t="str">
        <f t="shared" si="87"/>
        <v>Plastic Surgery8</v>
      </c>
      <c r="C169" s="393" t="str">
        <f t="shared" si="94"/>
        <v>Plastic Surgery</v>
      </c>
      <c r="D169" s="86">
        <v>8</v>
      </c>
      <c r="E169" s="44" t="s">
        <v>46</v>
      </c>
      <c r="F169" s="27">
        <v>949.5</v>
      </c>
      <c r="G169" s="28">
        <v>949.5</v>
      </c>
      <c r="H169" s="28">
        <v>949.5</v>
      </c>
      <c r="I169" s="29">
        <v>949.5</v>
      </c>
      <c r="J169" s="27"/>
      <c r="K169" s="28"/>
      <c r="L169" s="28"/>
      <c r="M169" s="29"/>
      <c r="N169" s="27"/>
      <c r="O169" s="28"/>
      <c r="P169" s="28"/>
      <c r="Q169" s="29"/>
      <c r="R169" s="39"/>
      <c r="S169" s="55">
        <f>SUM(F169:I169)</f>
        <v>3798</v>
      </c>
      <c r="T169" s="54">
        <f>SUM(J169:M169)</f>
        <v>0</v>
      </c>
      <c r="U169" s="102">
        <f>SUM(N169:Q169)</f>
        <v>0</v>
      </c>
    </row>
    <row r="170" spans="1:21" x14ac:dyDescent="0.2">
      <c r="A170" s="11" t="str">
        <f t="shared" si="86"/>
        <v>Lothian</v>
      </c>
      <c r="B170" s="11" t="str">
        <f t="shared" si="87"/>
        <v>Plastic Surgery9</v>
      </c>
      <c r="C170" s="393" t="str">
        <f t="shared" si="94"/>
        <v>Plastic Surgery</v>
      </c>
      <c r="D170" s="86">
        <v>9</v>
      </c>
      <c r="E170" s="45" t="s">
        <v>53</v>
      </c>
      <c r="F170" s="31">
        <v>0</v>
      </c>
      <c r="G170" s="32">
        <v>0</v>
      </c>
      <c r="H170" s="32">
        <v>0</v>
      </c>
      <c r="I170" s="33">
        <v>0</v>
      </c>
      <c r="J170" s="31"/>
      <c r="K170" s="32"/>
      <c r="L170" s="32"/>
      <c r="M170" s="33"/>
      <c r="N170" s="31"/>
      <c r="O170" s="32"/>
      <c r="P170" s="32"/>
      <c r="Q170" s="33"/>
      <c r="R170" s="39"/>
      <c r="S170" s="58">
        <f>SUM(F170:I170)</f>
        <v>0</v>
      </c>
      <c r="T170" s="57">
        <f>SUM(J170:M170)</f>
        <v>0</v>
      </c>
      <c r="U170" s="99">
        <f>SUM(N170:Q170)</f>
        <v>0</v>
      </c>
    </row>
    <row r="171" spans="1:21" x14ac:dyDescent="0.2">
      <c r="A171" s="11" t="str">
        <f t="shared" si="86"/>
        <v>Lothian</v>
      </c>
      <c r="B171" s="11" t="str">
        <f t="shared" si="87"/>
        <v>Plastic Surgery10</v>
      </c>
      <c r="C171" s="393" t="str">
        <f t="shared" si="94"/>
        <v>Plastic Surgery</v>
      </c>
      <c r="D171" s="84">
        <v>10</v>
      </c>
      <c r="E171" s="21" t="s">
        <v>32</v>
      </c>
      <c r="F171" s="62">
        <f t="shared" ref="F171:Q171" si="96">SUM(F169:F170)</f>
        <v>949.5</v>
      </c>
      <c r="G171" s="63">
        <f t="shared" si="96"/>
        <v>949.5</v>
      </c>
      <c r="H171" s="63">
        <f t="shared" si="96"/>
        <v>949.5</v>
      </c>
      <c r="I171" s="64">
        <f t="shared" si="96"/>
        <v>949.5</v>
      </c>
      <c r="J171" s="62">
        <f t="shared" si="96"/>
        <v>0</v>
      </c>
      <c r="K171" s="63">
        <f t="shared" si="96"/>
        <v>0</v>
      </c>
      <c r="L171" s="63">
        <f t="shared" si="96"/>
        <v>0</v>
      </c>
      <c r="M171" s="64">
        <f t="shared" si="96"/>
        <v>0</v>
      </c>
      <c r="N171" s="62">
        <f t="shared" si="96"/>
        <v>0</v>
      </c>
      <c r="O171" s="63">
        <f t="shared" si="96"/>
        <v>0</v>
      </c>
      <c r="P171" s="63">
        <f t="shared" si="96"/>
        <v>0</v>
      </c>
      <c r="Q171" s="64">
        <f t="shared" si="96"/>
        <v>0</v>
      </c>
      <c r="R171" s="79"/>
      <c r="S171" s="62">
        <f>SUM(F171:I171)</f>
        <v>3798</v>
      </c>
      <c r="T171" s="63">
        <f>SUM(J171:M171)</f>
        <v>0</v>
      </c>
      <c r="U171" s="100">
        <f>SUM(N171:Q171)</f>
        <v>0</v>
      </c>
    </row>
    <row r="172" spans="1:21" x14ac:dyDescent="0.2">
      <c r="A172" s="11" t="str">
        <f t="shared" si="86"/>
        <v>Lothian</v>
      </c>
      <c r="B172" s="11" t="str">
        <f t="shared" si="87"/>
        <v xml:space="preserve">Plastic Surgery </v>
      </c>
      <c r="C172" s="393" t="str">
        <f t="shared" si="94"/>
        <v>Plastic Surgery</v>
      </c>
      <c r="D172" s="89" t="s">
        <v>79</v>
      </c>
      <c r="E172" s="43"/>
      <c r="F172" s="38"/>
      <c r="G172" s="39"/>
      <c r="H172" s="39"/>
      <c r="I172" s="40"/>
      <c r="J172" s="38"/>
      <c r="K172" s="39"/>
      <c r="L172" s="39"/>
      <c r="M172" s="40"/>
      <c r="N172" s="38"/>
      <c r="O172" s="39"/>
      <c r="P172" s="39"/>
      <c r="Q172" s="40"/>
      <c r="R172" s="39"/>
      <c r="S172" s="77"/>
      <c r="T172" s="56"/>
      <c r="U172" s="101"/>
    </row>
    <row r="173" spans="1:21" x14ac:dyDescent="0.2">
      <c r="A173" s="11" t="str">
        <f t="shared" si="86"/>
        <v>Lothian</v>
      </c>
      <c r="B173" s="11" t="str">
        <f t="shared" si="87"/>
        <v xml:space="preserve">Plastic Surgery </v>
      </c>
      <c r="C173" s="393" t="str">
        <f t="shared" si="94"/>
        <v>Plastic Surgery</v>
      </c>
      <c r="D173" s="84" t="s">
        <v>79</v>
      </c>
      <c r="E173" s="21" t="s">
        <v>24</v>
      </c>
      <c r="F173" s="23"/>
      <c r="G173" s="24"/>
      <c r="H173" s="24"/>
      <c r="I173" s="25"/>
      <c r="J173" s="23"/>
      <c r="K173" s="24"/>
      <c r="L173" s="24"/>
      <c r="M173" s="25"/>
      <c r="N173" s="23"/>
      <c r="O173" s="24"/>
      <c r="P173" s="24"/>
      <c r="Q173" s="25"/>
      <c r="R173" s="39"/>
      <c r="S173" s="71"/>
      <c r="T173" s="72"/>
      <c r="U173" s="97"/>
    </row>
    <row r="174" spans="1:21" x14ac:dyDescent="0.2">
      <c r="A174" s="11" t="str">
        <f t="shared" si="86"/>
        <v>Lothian</v>
      </c>
      <c r="B174" s="11" t="str">
        <f t="shared" si="87"/>
        <v>Plastic Surgery11</v>
      </c>
      <c r="C174" s="393" t="str">
        <f t="shared" si="94"/>
        <v>Plastic Surgery</v>
      </c>
      <c r="D174" s="151">
        <v>11</v>
      </c>
      <c r="E174" s="152" t="s">
        <v>109</v>
      </c>
      <c r="F174" s="153">
        <f t="shared" ref="F174:Q174" si="97">F166-F169</f>
        <v>66.5</v>
      </c>
      <c r="G174" s="154">
        <f t="shared" si="97"/>
        <v>-32.5</v>
      </c>
      <c r="H174" s="154">
        <f t="shared" si="97"/>
        <v>-12.5</v>
      </c>
      <c r="I174" s="155">
        <f t="shared" si="97"/>
        <v>-9.5</v>
      </c>
      <c r="J174" s="153">
        <f t="shared" si="97"/>
        <v>0</v>
      </c>
      <c r="K174" s="154">
        <f t="shared" si="97"/>
        <v>0</v>
      </c>
      <c r="L174" s="154">
        <f t="shared" si="97"/>
        <v>0</v>
      </c>
      <c r="M174" s="155">
        <f t="shared" si="97"/>
        <v>0</v>
      </c>
      <c r="N174" s="153">
        <f t="shared" si="97"/>
        <v>0</v>
      </c>
      <c r="O174" s="154">
        <f t="shared" si="97"/>
        <v>0</v>
      </c>
      <c r="P174" s="154">
        <f t="shared" si="97"/>
        <v>0</v>
      </c>
      <c r="Q174" s="155">
        <f t="shared" si="97"/>
        <v>0</v>
      </c>
      <c r="R174" s="56"/>
      <c r="S174" s="155">
        <f>S166-S169</f>
        <v>12</v>
      </c>
      <c r="T174" s="154">
        <f>T166-T169</f>
        <v>0</v>
      </c>
      <c r="U174" s="157">
        <f>U166-U169</f>
        <v>0</v>
      </c>
    </row>
    <row r="175" spans="1:21" x14ac:dyDescent="0.2">
      <c r="A175" s="11" t="str">
        <f t="shared" si="86"/>
        <v>Lothian</v>
      </c>
      <c r="B175" s="11" t="str">
        <f t="shared" si="87"/>
        <v>Plastic Surgery12</v>
      </c>
      <c r="C175" s="393" t="str">
        <f t="shared" si="94"/>
        <v>Plastic Surgery</v>
      </c>
      <c r="D175" s="151">
        <v>12</v>
      </c>
      <c r="E175" s="152" t="s">
        <v>110</v>
      </c>
      <c r="F175" s="159">
        <f t="shared" ref="F175:U175" si="98">F166-F171</f>
        <v>66.5</v>
      </c>
      <c r="G175" s="160">
        <f t="shared" si="98"/>
        <v>-32.5</v>
      </c>
      <c r="H175" s="160">
        <f t="shared" si="98"/>
        <v>-12.5</v>
      </c>
      <c r="I175" s="161">
        <f t="shared" si="98"/>
        <v>-9.5</v>
      </c>
      <c r="J175" s="159">
        <f t="shared" si="98"/>
        <v>0</v>
      </c>
      <c r="K175" s="160">
        <f t="shared" si="98"/>
        <v>0</v>
      </c>
      <c r="L175" s="160">
        <f t="shared" si="98"/>
        <v>0</v>
      </c>
      <c r="M175" s="161">
        <f t="shared" si="98"/>
        <v>0</v>
      </c>
      <c r="N175" s="159">
        <f t="shared" si="98"/>
        <v>0</v>
      </c>
      <c r="O175" s="160">
        <f t="shared" si="98"/>
        <v>0</v>
      </c>
      <c r="P175" s="160">
        <f t="shared" si="98"/>
        <v>0</v>
      </c>
      <c r="Q175" s="161">
        <f t="shared" si="98"/>
        <v>0</v>
      </c>
      <c r="R175" s="56">
        <f t="shared" si="98"/>
        <v>0</v>
      </c>
      <c r="S175" s="159">
        <f t="shared" si="98"/>
        <v>12</v>
      </c>
      <c r="T175" s="160">
        <f t="shared" si="98"/>
        <v>0</v>
      </c>
      <c r="U175" s="162">
        <f t="shared" si="98"/>
        <v>0</v>
      </c>
    </row>
    <row r="176" spans="1:21" x14ac:dyDescent="0.2">
      <c r="A176" s="11" t="str">
        <f t="shared" si="86"/>
        <v>Lothian</v>
      </c>
      <c r="B176" s="11" t="str">
        <f t="shared" si="87"/>
        <v>Plastic Surgery13</v>
      </c>
      <c r="C176" s="393" t="str">
        <f t="shared" si="94"/>
        <v>Plastic Surgery</v>
      </c>
      <c r="D176" s="151">
        <v>13</v>
      </c>
      <c r="E176" s="158" t="s">
        <v>27</v>
      </c>
      <c r="F176" s="170">
        <f>F160+F175</f>
        <v>886.5</v>
      </c>
      <c r="G176" s="164">
        <f>F176+G175</f>
        <v>854</v>
      </c>
      <c r="H176" s="164">
        <f t="shared" ref="H176:Q176" si="99">G176+H175</f>
        <v>841.5</v>
      </c>
      <c r="I176" s="166">
        <f t="shared" si="99"/>
        <v>832</v>
      </c>
      <c r="J176" s="163">
        <f t="shared" si="99"/>
        <v>832</v>
      </c>
      <c r="K176" s="164">
        <f t="shared" si="99"/>
        <v>832</v>
      </c>
      <c r="L176" s="164">
        <f t="shared" si="99"/>
        <v>832</v>
      </c>
      <c r="M176" s="166">
        <f t="shared" si="99"/>
        <v>832</v>
      </c>
      <c r="N176" s="163">
        <f t="shared" si="99"/>
        <v>832</v>
      </c>
      <c r="O176" s="164">
        <f t="shared" si="99"/>
        <v>832</v>
      </c>
      <c r="P176" s="164">
        <f t="shared" si="99"/>
        <v>832</v>
      </c>
      <c r="Q176" s="166">
        <f t="shared" si="99"/>
        <v>832</v>
      </c>
      <c r="R176" s="56"/>
      <c r="S176" s="163">
        <f>I176</f>
        <v>832</v>
      </c>
      <c r="T176" s="164">
        <f>M176</f>
        <v>832</v>
      </c>
      <c r="U176" s="165">
        <f>Q176</f>
        <v>832</v>
      </c>
    </row>
    <row r="177" spans="1:21" x14ac:dyDescent="0.2">
      <c r="A177" s="11" t="str">
        <f t="shared" si="86"/>
        <v>Lothian</v>
      </c>
      <c r="B177" s="11" t="str">
        <f t="shared" si="87"/>
        <v>Plastic Surgery14</v>
      </c>
      <c r="C177" s="393" t="str">
        <f t="shared" si="94"/>
        <v>Plastic Surgery</v>
      </c>
      <c r="D177" s="151">
        <v>14</v>
      </c>
      <c r="E177" s="152" t="s">
        <v>25</v>
      </c>
      <c r="F177" s="163">
        <f t="shared" ref="F177:Q177" si="100">F176/(F171/13)</f>
        <v>12.13744075829384</v>
      </c>
      <c r="G177" s="164">
        <f t="shared" si="100"/>
        <v>11.692469720905741</v>
      </c>
      <c r="H177" s="164">
        <f t="shared" si="100"/>
        <v>11.521327014218011</v>
      </c>
      <c r="I177" s="166">
        <f t="shared" si="100"/>
        <v>11.391258557135336</v>
      </c>
      <c r="J177" s="163" t="e">
        <f t="shared" si="100"/>
        <v>#DIV/0!</v>
      </c>
      <c r="K177" s="164" t="e">
        <f t="shared" si="100"/>
        <v>#DIV/0!</v>
      </c>
      <c r="L177" s="164" t="e">
        <f t="shared" si="100"/>
        <v>#DIV/0!</v>
      </c>
      <c r="M177" s="166" t="e">
        <f t="shared" si="100"/>
        <v>#DIV/0!</v>
      </c>
      <c r="N177" s="163" t="e">
        <f t="shared" si="100"/>
        <v>#DIV/0!</v>
      </c>
      <c r="O177" s="164" t="e">
        <f t="shared" si="100"/>
        <v>#DIV/0!</v>
      </c>
      <c r="P177" s="164" t="e">
        <f t="shared" si="100"/>
        <v>#DIV/0!</v>
      </c>
      <c r="Q177" s="166" t="e">
        <f t="shared" si="100"/>
        <v>#DIV/0!</v>
      </c>
      <c r="R177" s="56"/>
      <c r="S177" s="163">
        <f>I177</f>
        <v>11.391258557135336</v>
      </c>
      <c r="T177" s="164" t="e">
        <f>M177</f>
        <v>#DIV/0!</v>
      </c>
      <c r="U177" s="165" t="e">
        <f>Q177</f>
        <v>#DIV/0!</v>
      </c>
    </row>
    <row r="178" spans="1:21" x14ac:dyDescent="0.2">
      <c r="A178" s="11" t="str">
        <f t="shared" si="86"/>
        <v>Lothian</v>
      </c>
      <c r="B178" s="11" t="str">
        <f t="shared" si="87"/>
        <v>Plastic Surgery15</v>
      </c>
      <c r="C178" s="393" t="str">
        <f t="shared" si="94"/>
        <v>Plastic Surgery</v>
      </c>
      <c r="D178" s="86">
        <v>15</v>
      </c>
      <c r="E178" s="45" t="s">
        <v>30</v>
      </c>
      <c r="F178" s="48">
        <v>97.5</v>
      </c>
      <c r="G178" s="46">
        <v>65</v>
      </c>
      <c r="H178" s="46">
        <v>52.5</v>
      </c>
      <c r="I178" s="47">
        <v>43</v>
      </c>
      <c r="J178" s="48"/>
      <c r="K178" s="46"/>
      <c r="L178" s="46"/>
      <c r="M178" s="47"/>
      <c r="N178" s="48"/>
      <c r="O178" s="46"/>
      <c r="P178" s="46"/>
      <c r="Q178" s="47"/>
      <c r="R178" s="39"/>
      <c r="S178" s="61">
        <f>I178</f>
        <v>43</v>
      </c>
      <c r="T178" s="59">
        <f>M178</f>
        <v>0</v>
      </c>
      <c r="U178" s="103">
        <f>Q178</f>
        <v>0</v>
      </c>
    </row>
    <row r="179" spans="1:21" x14ac:dyDescent="0.2">
      <c r="A179" s="11" t="str">
        <f t="shared" si="86"/>
        <v>Lothian</v>
      </c>
      <c r="B179" s="11" t="str">
        <f t="shared" si="87"/>
        <v>Plastic Surgery16</v>
      </c>
      <c r="C179" s="393" t="str">
        <f t="shared" si="94"/>
        <v>Plastic Surgery</v>
      </c>
      <c r="D179" s="151">
        <v>16</v>
      </c>
      <c r="E179" s="152" t="s">
        <v>187</v>
      </c>
      <c r="F179" s="163">
        <v>4.0342196093725766</v>
      </c>
      <c r="G179" s="164">
        <v>3.707023315357358</v>
      </c>
      <c r="H179" s="164">
        <v>3.2436454009376883</v>
      </c>
      <c r="I179" s="166">
        <v>2.7802674865180186</v>
      </c>
      <c r="J179" s="163">
        <v>2.3168895720983489</v>
      </c>
      <c r="K179" s="164">
        <v>1.853511657678679</v>
      </c>
      <c r="L179" s="164">
        <v>0.9267558288393396</v>
      </c>
      <c r="M179" s="166">
        <v>0</v>
      </c>
      <c r="N179" s="400" t="s">
        <v>15</v>
      </c>
      <c r="O179" s="401" t="s">
        <v>15</v>
      </c>
      <c r="P179" s="401" t="s">
        <v>15</v>
      </c>
      <c r="Q179" s="402" t="s">
        <v>15</v>
      </c>
      <c r="R179" s="39"/>
      <c r="S179" s="163">
        <f>I179</f>
        <v>2.7802674865180186</v>
      </c>
      <c r="T179" s="164">
        <f>M179</f>
        <v>0</v>
      </c>
      <c r="U179" s="165" t="str">
        <f>Q179</f>
        <v>-</v>
      </c>
    </row>
    <row r="180" spans="1:21" ht="13.5" thickBot="1" x14ac:dyDescent="0.25">
      <c r="A180" s="11" t="str">
        <f t="shared" si="86"/>
        <v>Lothian</v>
      </c>
      <c r="B180" s="11" t="str">
        <f t="shared" si="87"/>
        <v>Plastic Surgery17</v>
      </c>
      <c r="C180" s="393" t="str">
        <f t="shared" si="94"/>
        <v>Plastic Surgery</v>
      </c>
      <c r="D180" s="86">
        <v>17</v>
      </c>
      <c r="E180" s="44" t="s">
        <v>31</v>
      </c>
      <c r="F180" s="48">
        <v>67.5</v>
      </c>
      <c r="G180" s="46">
        <v>35</v>
      </c>
      <c r="H180" s="46">
        <v>22.5</v>
      </c>
      <c r="I180" s="47">
        <v>13</v>
      </c>
      <c r="J180" s="48"/>
      <c r="K180" s="46"/>
      <c r="L180" s="46"/>
      <c r="M180" s="47"/>
      <c r="N180" s="48"/>
      <c r="O180" s="46"/>
      <c r="P180" s="46"/>
      <c r="Q180" s="47"/>
      <c r="R180" s="39"/>
      <c r="S180" s="61">
        <f>I180</f>
        <v>13</v>
      </c>
      <c r="T180" s="59">
        <f>M180</f>
        <v>0</v>
      </c>
      <c r="U180" s="103">
        <f>Q180</f>
        <v>0</v>
      </c>
    </row>
    <row r="181" spans="1:21" ht="18.75" thickBot="1" x14ac:dyDescent="0.3">
      <c r="A181" s="11" t="str">
        <f t="shared" si="86"/>
        <v>Lothian</v>
      </c>
      <c r="B181" s="11" t="str">
        <f t="shared" si="87"/>
        <v>Trauma &amp; OrthopaedicsTrauma &amp; Orthopaedics</v>
      </c>
      <c r="C181" s="407" t="str">
        <f>D181</f>
        <v>Trauma &amp; Orthopaedics</v>
      </c>
      <c r="D181" s="408" t="s">
        <v>77</v>
      </c>
      <c r="E181" s="80"/>
      <c r="F181" s="124"/>
      <c r="G181" s="81"/>
      <c r="H181" s="81"/>
      <c r="I181" s="81"/>
      <c r="J181" s="81"/>
      <c r="K181" s="81"/>
      <c r="L181" s="81"/>
      <c r="M181" s="81"/>
      <c r="N181" s="69"/>
      <c r="O181" s="69"/>
      <c r="P181" s="69"/>
      <c r="Q181" s="69"/>
      <c r="R181" s="69"/>
      <c r="S181" s="131"/>
      <c r="T181" s="131"/>
      <c r="U181" s="132"/>
    </row>
    <row r="182" spans="1:21" x14ac:dyDescent="0.2">
      <c r="A182" s="11" t="str">
        <f t="shared" si="86"/>
        <v>Lothian</v>
      </c>
      <c r="B182" s="11" t="str">
        <f t="shared" si="87"/>
        <v>Trauma &amp; Orthopaedics1</v>
      </c>
      <c r="C182" s="393" t="str">
        <f>C181</f>
        <v>Trauma &amp; Orthopaedics</v>
      </c>
      <c r="D182" s="84">
        <v>1</v>
      </c>
      <c r="E182" s="21" t="s">
        <v>52</v>
      </c>
      <c r="F182" s="197">
        <v>562</v>
      </c>
      <c r="G182" s="20"/>
      <c r="H182" s="20"/>
      <c r="I182" s="117"/>
      <c r="J182" s="125"/>
      <c r="K182" s="13"/>
      <c r="L182" s="13"/>
      <c r="M182" s="126"/>
      <c r="N182" s="125"/>
      <c r="O182" s="13"/>
      <c r="P182" s="13"/>
      <c r="Q182" s="126"/>
      <c r="R182" s="41"/>
      <c r="S182" s="114"/>
      <c r="T182" s="65"/>
      <c r="U182" s="115"/>
    </row>
    <row r="183" spans="1:21" x14ac:dyDescent="0.2">
      <c r="A183" s="11" t="str">
        <f t="shared" si="86"/>
        <v>Lothian</v>
      </c>
      <c r="B183" s="11" t="str">
        <f t="shared" si="87"/>
        <v>Trauma &amp; Orthopaedics2</v>
      </c>
      <c r="C183" s="393" t="str">
        <f>C182</f>
        <v>Trauma &amp; Orthopaedics</v>
      </c>
      <c r="D183" s="84">
        <v>2</v>
      </c>
      <c r="E183" s="21" t="s">
        <v>93</v>
      </c>
      <c r="F183" s="197">
        <v>86</v>
      </c>
      <c r="G183" s="20"/>
      <c r="H183" s="20"/>
      <c r="I183" s="117"/>
      <c r="J183" s="116"/>
      <c r="K183" s="20"/>
      <c r="L183" s="20"/>
      <c r="M183" s="117"/>
      <c r="N183" s="116"/>
      <c r="O183" s="20"/>
      <c r="P183" s="20"/>
      <c r="Q183" s="117"/>
      <c r="R183" s="41"/>
      <c r="S183" s="114"/>
      <c r="T183" s="65"/>
      <c r="U183" s="115"/>
    </row>
    <row r="184" spans="1:21" x14ac:dyDescent="0.2">
      <c r="A184" s="11" t="str">
        <f t="shared" si="86"/>
        <v>Lothian</v>
      </c>
      <c r="B184" s="11" t="str">
        <f t="shared" si="87"/>
        <v>Trauma &amp; Orthopaedics3</v>
      </c>
      <c r="C184" s="393" t="str">
        <f>C183</f>
        <v>Trauma &amp; Orthopaedics</v>
      </c>
      <c r="D184" s="84">
        <v>3</v>
      </c>
      <c r="E184" s="21" t="s">
        <v>94</v>
      </c>
      <c r="F184" s="197">
        <v>2075</v>
      </c>
      <c r="G184" s="20"/>
      <c r="H184" s="20"/>
      <c r="I184" s="117"/>
      <c r="J184" s="116"/>
      <c r="K184" s="20"/>
      <c r="L184" s="20"/>
      <c r="M184" s="117"/>
      <c r="N184" s="116"/>
      <c r="O184" s="20"/>
      <c r="P184" s="20"/>
      <c r="Q184" s="117"/>
      <c r="R184" s="41"/>
      <c r="S184" s="114"/>
      <c r="T184" s="65"/>
      <c r="U184" s="115"/>
    </row>
    <row r="185" spans="1:21" x14ac:dyDescent="0.2">
      <c r="A185" s="11" t="str">
        <f t="shared" si="86"/>
        <v>Lothian</v>
      </c>
      <c r="B185" s="11" t="str">
        <f t="shared" si="87"/>
        <v xml:space="preserve">Trauma &amp; Orthopaedics </v>
      </c>
      <c r="C185" s="393" t="str">
        <f>C184</f>
        <v>Trauma &amp; Orthopaedics</v>
      </c>
      <c r="D185" s="88" t="s">
        <v>79</v>
      </c>
      <c r="E185" s="34"/>
      <c r="F185" s="20"/>
      <c r="G185" s="20"/>
      <c r="H185" s="20"/>
      <c r="I185" s="117"/>
      <c r="J185" s="127"/>
      <c r="K185" s="52"/>
      <c r="L185" s="52"/>
      <c r="M185" s="128"/>
      <c r="N185" s="127"/>
      <c r="O185" s="52"/>
      <c r="P185" s="52"/>
      <c r="Q185" s="128"/>
      <c r="R185" s="41"/>
      <c r="S185" s="114"/>
      <c r="T185" s="65"/>
      <c r="U185" s="115"/>
    </row>
    <row r="186" spans="1:21" x14ac:dyDescent="0.2">
      <c r="A186" s="11" t="str">
        <f t="shared" si="86"/>
        <v>Lothian</v>
      </c>
      <c r="B186" s="11" t="str">
        <f t="shared" si="87"/>
        <v xml:space="preserve">Trauma &amp; Orthopaedics </v>
      </c>
      <c r="C186" s="393" t="str">
        <f>C185</f>
        <v>Trauma &amp; Orthopaedics</v>
      </c>
      <c r="D186" s="84" t="s">
        <v>79</v>
      </c>
      <c r="E186" s="21" t="s">
        <v>33</v>
      </c>
      <c r="F186" s="23"/>
      <c r="G186" s="24"/>
      <c r="H186" s="24"/>
      <c r="I186" s="25"/>
      <c r="J186" s="23"/>
      <c r="K186" s="24"/>
      <c r="L186" s="24"/>
      <c r="M186" s="25"/>
      <c r="N186" s="23"/>
      <c r="O186" s="24"/>
      <c r="P186" s="24"/>
      <c r="Q186" s="25"/>
      <c r="R186" s="41"/>
      <c r="S186" s="71"/>
      <c r="T186" s="72"/>
      <c r="U186" s="97"/>
    </row>
    <row r="187" spans="1:21" x14ac:dyDescent="0.2">
      <c r="A187" s="11" t="str">
        <f t="shared" si="86"/>
        <v>Lothian</v>
      </c>
      <c r="B187" s="11" t="str">
        <f t="shared" si="87"/>
        <v>orthopaedics4</v>
      </c>
      <c r="C187" s="393" t="s">
        <v>432</v>
      </c>
      <c r="D187" s="86">
        <v>4</v>
      </c>
      <c r="E187" s="44" t="s">
        <v>14</v>
      </c>
      <c r="F187" s="27">
        <v>2127.5</v>
      </c>
      <c r="G187" s="28">
        <v>2139.6</v>
      </c>
      <c r="H187" s="28">
        <v>2269.1999999999998</v>
      </c>
      <c r="I187" s="29">
        <v>2182.8000000000002</v>
      </c>
      <c r="J187" s="27"/>
      <c r="K187" s="28"/>
      <c r="L187" s="28"/>
      <c r="M187" s="29"/>
      <c r="N187" s="27"/>
      <c r="O187" s="28"/>
      <c r="P187" s="28"/>
      <c r="Q187" s="29"/>
      <c r="R187" s="41"/>
      <c r="S187" s="66">
        <f>SUM(F187:I187)</f>
        <v>8719.1</v>
      </c>
      <c r="T187" s="67">
        <f>SUM(J187:M187)</f>
        <v>0</v>
      </c>
      <c r="U187" s="98">
        <f>SUM(N187:Q187)</f>
        <v>0</v>
      </c>
    </row>
    <row r="188" spans="1:21" x14ac:dyDescent="0.2">
      <c r="A188" s="11" t="str">
        <f t="shared" si="86"/>
        <v>Lothian</v>
      </c>
      <c r="B188" s="11" t="str">
        <f t="shared" si="87"/>
        <v>orthopaedics5</v>
      </c>
      <c r="C188" s="393" t="str">
        <f t="shared" ref="C188:C204" si="101">C187</f>
        <v>orthopaedics</v>
      </c>
      <c r="D188" s="151">
        <v>5</v>
      </c>
      <c r="E188" s="158" t="s">
        <v>28</v>
      </c>
      <c r="F188" s="160">
        <v>0</v>
      </c>
      <c r="G188" s="154">
        <v>0</v>
      </c>
      <c r="H188" s="154">
        <v>0</v>
      </c>
      <c r="I188" s="155">
        <v>0</v>
      </c>
      <c r="J188" s="153">
        <v>0</v>
      </c>
      <c r="K188" s="154">
        <v>0</v>
      </c>
      <c r="L188" s="154">
        <v>0</v>
      </c>
      <c r="M188" s="155">
        <v>0</v>
      </c>
      <c r="N188" s="153">
        <v>0</v>
      </c>
      <c r="O188" s="154">
        <v>0</v>
      </c>
      <c r="P188" s="154">
        <v>0</v>
      </c>
      <c r="Q188" s="155">
        <v>0</v>
      </c>
      <c r="R188" s="79"/>
      <c r="S188" s="153">
        <f>SUM(F188:I188)</f>
        <v>0</v>
      </c>
      <c r="T188" s="154">
        <f>SUM(J188:M188)</f>
        <v>0</v>
      </c>
      <c r="U188" s="157">
        <f>SUM(N188:Q188)</f>
        <v>0</v>
      </c>
    </row>
    <row r="189" spans="1:21" x14ac:dyDescent="0.2">
      <c r="A189" s="11" t="str">
        <f t="shared" si="86"/>
        <v>Lothian</v>
      </c>
      <c r="B189" s="11" t="str">
        <f t="shared" si="87"/>
        <v>orthopaedics6</v>
      </c>
      <c r="C189" s="393" t="str">
        <f t="shared" si="101"/>
        <v>orthopaedics</v>
      </c>
      <c r="D189" s="87">
        <v>6</v>
      </c>
      <c r="E189" s="45" t="s">
        <v>13</v>
      </c>
      <c r="F189" s="31">
        <v>419</v>
      </c>
      <c r="G189" s="32">
        <v>363</v>
      </c>
      <c r="H189" s="32">
        <v>359</v>
      </c>
      <c r="I189" s="33">
        <v>283</v>
      </c>
      <c r="J189" s="31"/>
      <c r="K189" s="32"/>
      <c r="L189" s="32"/>
      <c r="M189" s="33"/>
      <c r="N189" s="31"/>
      <c r="O189" s="32"/>
      <c r="P189" s="32"/>
      <c r="Q189" s="33"/>
      <c r="R189" s="41"/>
      <c r="S189" s="58">
        <f>SUM(F189:I189)</f>
        <v>1424</v>
      </c>
      <c r="T189" s="57">
        <f>SUM(J189:M189)</f>
        <v>0</v>
      </c>
      <c r="U189" s="99">
        <f>SUM(N189:Q189)</f>
        <v>0</v>
      </c>
    </row>
    <row r="190" spans="1:21" x14ac:dyDescent="0.2">
      <c r="A190" s="11" t="str">
        <f t="shared" si="86"/>
        <v>Lothian</v>
      </c>
      <c r="B190" s="11" t="str">
        <f t="shared" si="87"/>
        <v>orthopaedics7</v>
      </c>
      <c r="C190" s="393" t="str">
        <f t="shared" si="101"/>
        <v>orthopaedics</v>
      </c>
      <c r="D190" s="84">
        <v>7</v>
      </c>
      <c r="E190" s="21" t="s">
        <v>16</v>
      </c>
      <c r="F190" s="62">
        <f t="shared" ref="F190:Q190" si="102">SUM(F187:F188)-F189</f>
        <v>1708.5</v>
      </c>
      <c r="G190" s="63">
        <f t="shared" si="102"/>
        <v>1776.6</v>
      </c>
      <c r="H190" s="63">
        <f t="shared" si="102"/>
        <v>1910.1999999999998</v>
      </c>
      <c r="I190" s="64">
        <f t="shared" si="102"/>
        <v>1899.8000000000002</v>
      </c>
      <c r="J190" s="62">
        <f t="shared" si="102"/>
        <v>0</v>
      </c>
      <c r="K190" s="63">
        <f t="shared" si="102"/>
        <v>0</v>
      </c>
      <c r="L190" s="63">
        <f t="shared" si="102"/>
        <v>0</v>
      </c>
      <c r="M190" s="64">
        <f t="shared" si="102"/>
        <v>0</v>
      </c>
      <c r="N190" s="62">
        <f t="shared" si="102"/>
        <v>0</v>
      </c>
      <c r="O190" s="63">
        <f t="shared" si="102"/>
        <v>0</v>
      </c>
      <c r="P190" s="63">
        <f t="shared" si="102"/>
        <v>0</v>
      </c>
      <c r="Q190" s="64">
        <f t="shared" si="102"/>
        <v>0</v>
      </c>
      <c r="R190" s="79"/>
      <c r="S190" s="62">
        <f>SUM(F190:I190)</f>
        <v>7295.0999999999995</v>
      </c>
      <c r="T190" s="63">
        <f>SUM(J190:M190)</f>
        <v>0</v>
      </c>
      <c r="U190" s="100">
        <f>SUM(N190:Q190)</f>
        <v>0</v>
      </c>
    </row>
    <row r="191" spans="1:21" x14ac:dyDescent="0.2">
      <c r="A191" s="11" t="str">
        <f t="shared" si="86"/>
        <v>Lothian</v>
      </c>
      <c r="B191" s="11" t="str">
        <f t="shared" si="87"/>
        <v xml:space="preserve">orthopaedics </v>
      </c>
      <c r="C191" s="393" t="str">
        <f t="shared" si="101"/>
        <v>orthopaedics</v>
      </c>
      <c r="D191" s="88" t="s">
        <v>79</v>
      </c>
      <c r="E191" s="34"/>
      <c r="F191" s="35"/>
      <c r="G191" s="36"/>
      <c r="H191" s="36"/>
      <c r="I191" s="37"/>
      <c r="J191" s="38"/>
      <c r="K191" s="39"/>
      <c r="L191" s="39"/>
      <c r="M191" s="40"/>
      <c r="N191" s="38"/>
      <c r="O191" s="39"/>
      <c r="P191" s="39"/>
      <c r="Q191" s="40"/>
      <c r="R191" s="41"/>
      <c r="S191" s="77"/>
      <c r="T191" s="56"/>
      <c r="U191" s="101"/>
    </row>
    <row r="192" spans="1:21" x14ac:dyDescent="0.2">
      <c r="A192" s="11" t="str">
        <f t="shared" si="86"/>
        <v>Lothian</v>
      </c>
      <c r="B192" s="11" t="str">
        <f t="shared" si="87"/>
        <v xml:space="preserve">orthopaedics </v>
      </c>
      <c r="C192" s="393" t="str">
        <f t="shared" si="101"/>
        <v>orthopaedics</v>
      </c>
      <c r="D192" s="84" t="s">
        <v>79</v>
      </c>
      <c r="E192" s="21" t="s">
        <v>29</v>
      </c>
      <c r="F192" s="23"/>
      <c r="G192" s="24"/>
      <c r="H192" s="24"/>
      <c r="I192" s="25"/>
      <c r="J192" s="23"/>
      <c r="K192" s="24"/>
      <c r="L192" s="24"/>
      <c r="M192" s="25"/>
      <c r="N192" s="23"/>
      <c r="O192" s="24"/>
      <c r="P192" s="24"/>
      <c r="Q192" s="25"/>
      <c r="R192" s="41"/>
      <c r="S192" s="71"/>
      <c r="T192" s="72"/>
      <c r="U192" s="97"/>
    </row>
    <row r="193" spans="1:21" x14ac:dyDescent="0.2">
      <c r="A193" s="11" t="str">
        <f t="shared" si="86"/>
        <v>Lothian</v>
      </c>
      <c r="B193" s="11" t="str">
        <f t="shared" si="87"/>
        <v>orthopaedics8</v>
      </c>
      <c r="C193" s="393" t="str">
        <f t="shared" si="101"/>
        <v>orthopaedics</v>
      </c>
      <c r="D193" s="86">
        <v>8</v>
      </c>
      <c r="E193" s="44" t="s">
        <v>46</v>
      </c>
      <c r="F193" s="27">
        <v>1590</v>
      </c>
      <c r="G193" s="28">
        <v>1590</v>
      </c>
      <c r="H193" s="28">
        <v>1590</v>
      </c>
      <c r="I193" s="29">
        <v>1590</v>
      </c>
      <c r="J193" s="27"/>
      <c r="K193" s="28"/>
      <c r="L193" s="28"/>
      <c r="M193" s="29"/>
      <c r="N193" s="27"/>
      <c r="O193" s="28"/>
      <c r="P193" s="28"/>
      <c r="Q193" s="29"/>
      <c r="R193" s="39"/>
      <c r="S193" s="55">
        <f>SUM(F193:I193)</f>
        <v>6360</v>
      </c>
      <c r="T193" s="54">
        <f>SUM(J193:M193)</f>
        <v>0</v>
      </c>
      <c r="U193" s="102">
        <f>SUM(N193:Q193)</f>
        <v>0</v>
      </c>
    </row>
    <row r="194" spans="1:21" x14ac:dyDescent="0.2">
      <c r="A194" s="11" t="str">
        <f t="shared" si="86"/>
        <v>Lothian</v>
      </c>
      <c r="B194" s="11" t="str">
        <f t="shared" si="87"/>
        <v>orthopaedics9</v>
      </c>
      <c r="C194" s="393" t="str">
        <f t="shared" si="101"/>
        <v>orthopaedics</v>
      </c>
      <c r="D194" s="86">
        <v>9</v>
      </c>
      <c r="E194" s="45" t="s">
        <v>53</v>
      </c>
      <c r="F194" s="31">
        <v>46</v>
      </c>
      <c r="G194" s="32">
        <v>141.66666666666669</v>
      </c>
      <c r="H194" s="32">
        <v>211.66666666666669</v>
      </c>
      <c r="I194" s="33">
        <v>211.66666666666669</v>
      </c>
      <c r="J194" s="31"/>
      <c r="K194" s="32"/>
      <c r="L194" s="32"/>
      <c r="M194" s="33"/>
      <c r="N194" s="31"/>
      <c r="O194" s="32"/>
      <c r="P194" s="32"/>
      <c r="Q194" s="33"/>
      <c r="R194" s="39"/>
      <c r="S194" s="58">
        <f>SUM(F194:I194)</f>
        <v>611</v>
      </c>
      <c r="T194" s="57">
        <f>SUM(J194:M194)</f>
        <v>0</v>
      </c>
      <c r="U194" s="99">
        <f>SUM(N194:Q194)</f>
        <v>0</v>
      </c>
    </row>
    <row r="195" spans="1:21" x14ac:dyDescent="0.2">
      <c r="A195" s="11" t="str">
        <f t="shared" si="86"/>
        <v>Lothian</v>
      </c>
      <c r="B195" s="11" t="str">
        <f t="shared" si="87"/>
        <v>orthopaedics10</v>
      </c>
      <c r="C195" s="393" t="str">
        <f t="shared" si="101"/>
        <v>orthopaedics</v>
      </c>
      <c r="D195" s="84">
        <v>10</v>
      </c>
      <c r="E195" s="21" t="s">
        <v>32</v>
      </c>
      <c r="F195" s="62">
        <f t="shared" ref="F195:Q195" si="103">SUM(F193:F194)</f>
        <v>1636</v>
      </c>
      <c r="G195" s="63">
        <f t="shared" si="103"/>
        <v>1731.6666666666667</v>
      </c>
      <c r="H195" s="63">
        <f t="shared" si="103"/>
        <v>1801.6666666666667</v>
      </c>
      <c r="I195" s="64">
        <f t="shared" si="103"/>
        <v>1801.6666666666667</v>
      </c>
      <c r="J195" s="62">
        <f t="shared" si="103"/>
        <v>0</v>
      </c>
      <c r="K195" s="63">
        <f t="shared" si="103"/>
        <v>0</v>
      </c>
      <c r="L195" s="63">
        <f t="shared" si="103"/>
        <v>0</v>
      </c>
      <c r="M195" s="64">
        <f t="shared" si="103"/>
        <v>0</v>
      </c>
      <c r="N195" s="62">
        <f t="shared" si="103"/>
        <v>0</v>
      </c>
      <c r="O195" s="63">
        <f t="shared" si="103"/>
        <v>0</v>
      </c>
      <c r="P195" s="63">
        <f t="shared" si="103"/>
        <v>0</v>
      </c>
      <c r="Q195" s="64">
        <f t="shared" si="103"/>
        <v>0</v>
      </c>
      <c r="R195" s="79"/>
      <c r="S195" s="62">
        <f>SUM(F195:I195)</f>
        <v>6971.0000000000009</v>
      </c>
      <c r="T195" s="63">
        <f>SUM(J195:M195)</f>
        <v>0</v>
      </c>
      <c r="U195" s="100">
        <f>SUM(N195:Q195)</f>
        <v>0</v>
      </c>
    </row>
    <row r="196" spans="1:21" x14ac:dyDescent="0.2">
      <c r="A196" s="11" t="str">
        <f t="shared" si="86"/>
        <v>Lothian</v>
      </c>
      <c r="B196" s="11" t="str">
        <f t="shared" si="87"/>
        <v xml:space="preserve">orthopaedics </v>
      </c>
      <c r="C196" s="393" t="str">
        <f t="shared" si="101"/>
        <v>orthopaedics</v>
      </c>
      <c r="D196" s="89" t="s">
        <v>79</v>
      </c>
      <c r="E196" s="43"/>
      <c r="F196" s="38"/>
      <c r="G196" s="39"/>
      <c r="H196" s="39"/>
      <c r="I196" s="40"/>
      <c r="J196" s="38"/>
      <c r="K196" s="39"/>
      <c r="L196" s="39"/>
      <c r="M196" s="40"/>
      <c r="N196" s="38"/>
      <c r="O196" s="39"/>
      <c r="P196" s="39"/>
      <c r="Q196" s="40"/>
      <c r="R196" s="39"/>
      <c r="S196" s="77"/>
      <c r="T196" s="56"/>
      <c r="U196" s="101"/>
    </row>
    <row r="197" spans="1:21" x14ac:dyDescent="0.2">
      <c r="A197" s="11" t="str">
        <f t="shared" si="86"/>
        <v>Lothian</v>
      </c>
      <c r="B197" s="11" t="str">
        <f t="shared" si="87"/>
        <v xml:space="preserve">orthopaedics </v>
      </c>
      <c r="C197" s="393" t="str">
        <f t="shared" si="101"/>
        <v>orthopaedics</v>
      </c>
      <c r="D197" s="84" t="s">
        <v>79</v>
      </c>
      <c r="E197" s="21" t="s">
        <v>24</v>
      </c>
      <c r="F197" s="23"/>
      <c r="G197" s="24"/>
      <c r="H197" s="24"/>
      <c r="I197" s="25"/>
      <c r="J197" s="23"/>
      <c r="K197" s="24"/>
      <c r="L197" s="24"/>
      <c r="M197" s="25"/>
      <c r="N197" s="23"/>
      <c r="O197" s="24"/>
      <c r="P197" s="24"/>
      <c r="Q197" s="25"/>
      <c r="R197" s="39"/>
      <c r="S197" s="71"/>
      <c r="T197" s="72"/>
      <c r="U197" s="97"/>
    </row>
    <row r="198" spans="1:21" x14ac:dyDescent="0.2">
      <c r="A198" s="11" t="str">
        <f t="shared" si="86"/>
        <v>Lothian</v>
      </c>
      <c r="B198" s="11" t="str">
        <f t="shared" si="87"/>
        <v>orthopaedics11</v>
      </c>
      <c r="C198" s="393" t="str">
        <f t="shared" si="101"/>
        <v>orthopaedics</v>
      </c>
      <c r="D198" s="151">
        <v>11</v>
      </c>
      <c r="E198" s="152" t="s">
        <v>109</v>
      </c>
      <c r="F198" s="153">
        <f t="shared" ref="F198:Q198" si="104">F190-F193</f>
        <v>118.5</v>
      </c>
      <c r="G198" s="154">
        <f t="shared" si="104"/>
        <v>186.59999999999991</v>
      </c>
      <c r="H198" s="154">
        <f t="shared" si="104"/>
        <v>320.19999999999982</v>
      </c>
      <c r="I198" s="155">
        <f t="shared" si="104"/>
        <v>309.80000000000018</v>
      </c>
      <c r="J198" s="153">
        <f t="shared" si="104"/>
        <v>0</v>
      </c>
      <c r="K198" s="154">
        <f t="shared" si="104"/>
        <v>0</v>
      </c>
      <c r="L198" s="154">
        <f t="shared" si="104"/>
        <v>0</v>
      </c>
      <c r="M198" s="155">
        <f t="shared" si="104"/>
        <v>0</v>
      </c>
      <c r="N198" s="153">
        <f t="shared" si="104"/>
        <v>0</v>
      </c>
      <c r="O198" s="154">
        <f t="shared" si="104"/>
        <v>0</v>
      </c>
      <c r="P198" s="154">
        <f t="shared" si="104"/>
        <v>0</v>
      </c>
      <c r="Q198" s="155">
        <f t="shared" si="104"/>
        <v>0</v>
      </c>
      <c r="R198" s="56"/>
      <c r="S198" s="155">
        <f>S190-S193</f>
        <v>935.09999999999945</v>
      </c>
      <c r="T198" s="154">
        <f>T190-T193</f>
        <v>0</v>
      </c>
      <c r="U198" s="157">
        <f>U190-U193</f>
        <v>0</v>
      </c>
    </row>
    <row r="199" spans="1:21" x14ac:dyDescent="0.2">
      <c r="A199" s="11" t="str">
        <f t="shared" si="86"/>
        <v>Lothian</v>
      </c>
      <c r="B199" s="11" t="str">
        <f t="shared" si="87"/>
        <v>orthopaedics12</v>
      </c>
      <c r="C199" s="393" t="str">
        <f t="shared" si="101"/>
        <v>orthopaedics</v>
      </c>
      <c r="D199" s="151">
        <v>12</v>
      </c>
      <c r="E199" s="152" t="s">
        <v>110</v>
      </c>
      <c r="F199" s="159">
        <f t="shared" ref="F199:U199" si="105">F190-F195</f>
        <v>72.5</v>
      </c>
      <c r="G199" s="160">
        <f t="shared" si="105"/>
        <v>44.933333333333167</v>
      </c>
      <c r="H199" s="160">
        <f t="shared" si="105"/>
        <v>108.53333333333308</v>
      </c>
      <c r="I199" s="161">
        <f t="shared" si="105"/>
        <v>98.133333333333439</v>
      </c>
      <c r="J199" s="159">
        <f t="shared" si="105"/>
        <v>0</v>
      </c>
      <c r="K199" s="160">
        <f t="shared" si="105"/>
        <v>0</v>
      </c>
      <c r="L199" s="160">
        <f t="shared" si="105"/>
        <v>0</v>
      </c>
      <c r="M199" s="161">
        <f t="shared" si="105"/>
        <v>0</v>
      </c>
      <c r="N199" s="159">
        <f t="shared" si="105"/>
        <v>0</v>
      </c>
      <c r="O199" s="160">
        <f t="shared" si="105"/>
        <v>0</v>
      </c>
      <c r="P199" s="160">
        <f t="shared" si="105"/>
        <v>0</v>
      </c>
      <c r="Q199" s="161">
        <f t="shared" si="105"/>
        <v>0</v>
      </c>
      <c r="R199" s="56">
        <f t="shared" si="105"/>
        <v>0</v>
      </c>
      <c r="S199" s="159">
        <f t="shared" si="105"/>
        <v>324.09999999999854</v>
      </c>
      <c r="T199" s="160">
        <f t="shared" si="105"/>
        <v>0</v>
      </c>
      <c r="U199" s="162">
        <f t="shared" si="105"/>
        <v>0</v>
      </c>
    </row>
    <row r="200" spans="1:21" x14ac:dyDescent="0.2">
      <c r="A200" s="11" t="str">
        <f t="shared" si="86"/>
        <v>Lothian</v>
      </c>
      <c r="B200" s="11" t="str">
        <f t="shared" si="87"/>
        <v>orthopaedics13</v>
      </c>
      <c r="C200" s="393" t="str">
        <f t="shared" si="101"/>
        <v>orthopaedics</v>
      </c>
      <c r="D200" s="151">
        <v>13</v>
      </c>
      <c r="E200" s="158" t="s">
        <v>27</v>
      </c>
      <c r="F200" s="170">
        <f>F184+F199</f>
        <v>2147.5</v>
      </c>
      <c r="G200" s="164">
        <f>F200+G199</f>
        <v>2192.4333333333334</v>
      </c>
      <c r="H200" s="164">
        <f t="shared" ref="H200:Q200" si="106">G200+H199</f>
        <v>2300.9666666666662</v>
      </c>
      <c r="I200" s="166">
        <f t="shared" si="106"/>
        <v>2399.0999999999995</v>
      </c>
      <c r="J200" s="163">
        <f t="shared" si="106"/>
        <v>2399.0999999999995</v>
      </c>
      <c r="K200" s="164">
        <f t="shared" si="106"/>
        <v>2399.0999999999995</v>
      </c>
      <c r="L200" s="164">
        <f t="shared" si="106"/>
        <v>2399.0999999999995</v>
      </c>
      <c r="M200" s="166">
        <f t="shared" si="106"/>
        <v>2399.0999999999995</v>
      </c>
      <c r="N200" s="163">
        <f t="shared" si="106"/>
        <v>2399.0999999999995</v>
      </c>
      <c r="O200" s="164">
        <f t="shared" si="106"/>
        <v>2399.0999999999995</v>
      </c>
      <c r="P200" s="164">
        <f t="shared" si="106"/>
        <v>2399.0999999999995</v>
      </c>
      <c r="Q200" s="166">
        <f t="shared" si="106"/>
        <v>2399.0999999999995</v>
      </c>
      <c r="R200" s="56"/>
      <c r="S200" s="163">
        <f>I200</f>
        <v>2399.0999999999995</v>
      </c>
      <c r="T200" s="164">
        <f>M200</f>
        <v>2399.0999999999995</v>
      </c>
      <c r="U200" s="165">
        <f>Q200</f>
        <v>2399.0999999999995</v>
      </c>
    </row>
    <row r="201" spans="1:21" x14ac:dyDescent="0.2">
      <c r="A201" s="11" t="str">
        <f t="shared" si="86"/>
        <v>Lothian</v>
      </c>
      <c r="B201" s="11" t="str">
        <f t="shared" si="87"/>
        <v>orthopaedics14</v>
      </c>
      <c r="C201" s="393" t="str">
        <f t="shared" si="101"/>
        <v>orthopaedics</v>
      </c>
      <c r="D201" s="151">
        <v>14</v>
      </c>
      <c r="E201" s="152" t="s">
        <v>25</v>
      </c>
      <c r="F201" s="163">
        <f t="shared" ref="F201:Q201" si="107">F200/(F195/13)</f>
        <v>17.064486552567239</v>
      </c>
      <c r="G201" s="164">
        <f t="shared" si="107"/>
        <v>16.4590760346487</v>
      </c>
      <c r="H201" s="164">
        <f t="shared" si="107"/>
        <v>16.602719703977794</v>
      </c>
      <c r="I201" s="166">
        <f t="shared" si="107"/>
        <v>17.310804810360771</v>
      </c>
      <c r="J201" s="163" t="e">
        <f t="shared" si="107"/>
        <v>#DIV/0!</v>
      </c>
      <c r="K201" s="164" t="e">
        <f t="shared" si="107"/>
        <v>#DIV/0!</v>
      </c>
      <c r="L201" s="164" t="e">
        <f t="shared" si="107"/>
        <v>#DIV/0!</v>
      </c>
      <c r="M201" s="166" t="e">
        <f t="shared" si="107"/>
        <v>#DIV/0!</v>
      </c>
      <c r="N201" s="163" t="e">
        <f t="shared" si="107"/>
        <v>#DIV/0!</v>
      </c>
      <c r="O201" s="164" t="e">
        <f t="shared" si="107"/>
        <v>#DIV/0!</v>
      </c>
      <c r="P201" s="164" t="e">
        <f t="shared" si="107"/>
        <v>#DIV/0!</v>
      </c>
      <c r="Q201" s="166" t="e">
        <f t="shared" si="107"/>
        <v>#DIV/0!</v>
      </c>
      <c r="R201" s="56"/>
      <c r="S201" s="163">
        <f>I201</f>
        <v>17.310804810360771</v>
      </c>
      <c r="T201" s="164" t="e">
        <f>M201</f>
        <v>#DIV/0!</v>
      </c>
      <c r="U201" s="165" t="e">
        <f>Q201</f>
        <v>#DIV/0!</v>
      </c>
    </row>
    <row r="202" spans="1:21" x14ac:dyDescent="0.2">
      <c r="A202" s="11" t="str">
        <f t="shared" si="86"/>
        <v>Lothian</v>
      </c>
      <c r="B202" s="11" t="str">
        <f t="shared" si="87"/>
        <v>orthopaedics15</v>
      </c>
      <c r="C202" s="393" t="str">
        <f t="shared" si="101"/>
        <v>orthopaedics</v>
      </c>
      <c r="D202" s="86">
        <v>15</v>
      </c>
      <c r="E202" s="45" t="s">
        <v>30</v>
      </c>
      <c r="F202" s="48">
        <v>634.5</v>
      </c>
      <c r="G202" s="46">
        <v>679.43333333333317</v>
      </c>
      <c r="H202" s="46">
        <v>787.96666666666647</v>
      </c>
      <c r="I202" s="47">
        <v>886.09999999999968</v>
      </c>
      <c r="J202" s="48"/>
      <c r="K202" s="46"/>
      <c r="L202" s="46"/>
      <c r="M202" s="47"/>
      <c r="N202" s="48"/>
      <c r="O202" s="46"/>
      <c r="P202" s="46"/>
      <c r="Q202" s="47"/>
      <c r="R202" s="39"/>
      <c r="S202" s="61">
        <f>I202</f>
        <v>886.09999999999968</v>
      </c>
      <c r="T202" s="59">
        <f>M202</f>
        <v>0</v>
      </c>
      <c r="U202" s="103">
        <f>Q202</f>
        <v>0</v>
      </c>
    </row>
    <row r="203" spans="1:21" x14ac:dyDescent="0.2">
      <c r="A203" s="11" t="str">
        <f t="shared" si="86"/>
        <v>Lothian</v>
      </c>
      <c r="B203" s="11" t="str">
        <f t="shared" si="87"/>
        <v>orthopaedics16</v>
      </c>
      <c r="C203" s="393" t="str">
        <f t="shared" si="101"/>
        <v>orthopaedics</v>
      </c>
      <c r="D203" s="151">
        <v>16</v>
      </c>
      <c r="E203" s="152" t="s">
        <v>187</v>
      </c>
      <c r="F203" s="163">
        <v>585.76868728089903</v>
      </c>
      <c r="G203" s="164">
        <v>538.25978538988841</v>
      </c>
      <c r="H203" s="164">
        <v>470.97731221615243</v>
      </c>
      <c r="I203" s="166">
        <v>403.69483904241645</v>
      </c>
      <c r="J203" s="163">
        <v>336.41236586868047</v>
      </c>
      <c r="K203" s="164">
        <v>269.1298926949442</v>
      </c>
      <c r="L203" s="164">
        <v>134.56494634747207</v>
      </c>
      <c r="M203" s="166">
        <v>0</v>
      </c>
      <c r="N203" s="400" t="s">
        <v>15</v>
      </c>
      <c r="O203" s="401" t="s">
        <v>15</v>
      </c>
      <c r="P203" s="401" t="s">
        <v>15</v>
      </c>
      <c r="Q203" s="402" t="s">
        <v>15</v>
      </c>
      <c r="R203" s="39"/>
      <c r="S203" s="163">
        <f>I203</f>
        <v>403.69483904241645</v>
      </c>
      <c r="T203" s="164">
        <f>M203</f>
        <v>0</v>
      </c>
      <c r="U203" s="165" t="str">
        <f>Q203</f>
        <v>-</v>
      </c>
    </row>
    <row r="204" spans="1:21" ht="13.5" thickBot="1" x14ac:dyDescent="0.25">
      <c r="A204" s="11" t="str">
        <f t="shared" si="86"/>
        <v>Lothian</v>
      </c>
      <c r="B204" s="11" t="str">
        <f t="shared" si="87"/>
        <v>orthopaedics17</v>
      </c>
      <c r="C204" s="393" t="str">
        <f t="shared" si="101"/>
        <v>orthopaedics</v>
      </c>
      <c r="D204" s="86">
        <v>17</v>
      </c>
      <c r="E204" s="44" t="s">
        <v>31</v>
      </c>
      <c r="F204" s="48">
        <v>158.5</v>
      </c>
      <c r="G204" s="46">
        <v>203.43333333333317</v>
      </c>
      <c r="H204" s="46">
        <v>311.96666666666647</v>
      </c>
      <c r="I204" s="47">
        <v>410.10000000000014</v>
      </c>
      <c r="J204" s="48"/>
      <c r="K204" s="46"/>
      <c r="L204" s="46"/>
      <c r="M204" s="47"/>
      <c r="N204" s="48"/>
      <c r="O204" s="46"/>
      <c r="P204" s="46"/>
      <c r="Q204" s="47"/>
      <c r="R204" s="39"/>
      <c r="S204" s="61">
        <f>I204</f>
        <v>410.10000000000014</v>
      </c>
      <c r="T204" s="59">
        <f>M204</f>
        <v>0</v>
      </c>
      <c r="U204" s="103">
        <f>Q204</f>
        <v>0</v>
      </c>
    </row>
    <row r="205" spans="1:21" ht="18.75" thickBot="1" x14ac:dyDescent="0.3">
      <c r="A205" s="11" t="str">
        <f t="shared" si="86"/>
        <v>Lothian</v>
      </c>
      <c r="B205" s="11" t="str">
        <f t="shared" si="87"/>
        <v>UrologyUrology</v>
      </c>
      <c r="C205" s="407" t="str">
        <f>D205</f>
        <v>Urology</v>
      </c>
      <c r="D205" s="408" t="s">
        <v>45</v>
      </c>
      <c r="E205" s="80"/>
      <c r="F205" s="124"/>
      <c r="G205" s="81"/>
      <c r="H205" s="81"/>
      <c r="I205" s="81"/>
      <c r="J205" s="81"/>
      <c r="K205" s="81"/>
      <c r="L205" s="81"/>
      <c r="M205" s="81"/>
      <c r="N205" s="69"/>
      <c r="O205" s="69"/>
      <c r="P205" s="69"/>
      <c r="Q205" s="69"/>
      <c r="R205" s="69"/>
      <c r="S205" s="131"/>
      <c r="T205" s="131"/>
      <c r="U205" s="132"/>
    </row>
    <row r="206" spans="1:21" x14ac:dyDescent="0.2">
      <c r="A206" s="11" t="str">
        <f t="shared" ref="A206:A269" si="108">$E$5</f>
        <v>Lothian</v>
      </c>
      <c r="B206" s="11" t="str">
        <f t="shared" ref="B206:B269" si="109">CONCATENATE(C206,D206)</f>
        <v>Urology1</v>
      </c>
      <c r="C206" s="393" t="str">
        <f t="shared" ref="C206:C228" si="110">C205</f>
        <v>Urology</v>
      </c>
      <c r="D206" s="84">
        <v>1</v>
      </c>
      <c r="E206" s="21" t="s">
        <v>52</v>
      </c>
      <c r="F206" s="197">
        <v>456</v>
      </c>
      <c r="G206" s="20"/>
      <c r="H206" s="20"/>
      <c r="I206" s="117"/>
      <c r="J206" s="125"/>
      <c r="K206" s="13"/>
      <c r="L206" s="13"/>
      <c r="M206" s="126"/>
      <c r="N206" s="125"/>
      <c r="O206" s="13"/>
      <c r="P206" s="13"/>
      <c r="Q206" s="126"/>
      <c r="R206" s="41"/>
      <c r="S206" s="114"/>
      <c r="T206" s="65"/>
      <c r="U206" s="115"/>
    </row>
    <row r="207" spans="1:21" x14ac:dyDescent="0.2">
      <c r="A207" s="11" t="str">
        <f t="shared" si="108"/>
        <v>Lothian</v>
      </c>
      <c r="B207" s="11" t="str">
        <f t="shared" si="109"/>
        <v>Urology2</v>
      </c>
      <c r="C207" s="393" t="str">
        <f t="shared" si="110"/>
        <v>Urology</v>
      </c>
      <c r="D207" s="84">
        <v>2</v>
      </c>
      <c r="E207" s="21" t="s">
        <v>93</v>
      </c>
      <c r="F207" s="197">
        <v>167</v>
      </c>
      <c r="G207" s="20"/>
      <c r="H207" s="20"/>
      <c r="I207" s="117"/>
      <c r="J207" s="116"/>
      <c r="K207" s="20"/>
      <c r="L207" s="20"/>
      <c r="M207" s="117"/>
      <c r="N207" s="116"/>
      <c r="O207" s="20"/>
      <c r="P207" s="20"/>
      <c r="Q207" s="117"/>
      <c r="R207" s="41"/>
      <c r="S207" s="114"/>
      <c r="T207" s="65"/>
      <c r="U207" s="115"/>
    </row>
    <row r="208" spans="1:21" x14ac:dyDescent="0.2">
      <c r="A208" s="11" t="str">
        <f t="shared" si="108"/>
        <v>Lothian</v>
      </c>
      <c r="B208" s="11" t="str">
        <f t="shared" si="109"/>
        <v>Urology3</v>
      </c>
      <c r="C208" s="393" t="str">
        <f t="shared" si="110"/>
        <v>Urology</v>
      </c>
      <c r="D208" s="84">
        <v>3</v>
      </c>
      <c r="E208" s="21" t="s">
        <v>94</v>
      </c>
      <c r="F208" s="197">
        <v>1232</v>
      </c>
      <c r="G208" s="20"/>
      <c r="H208" s="20"/>
      <c r="I208" s="117"/>
      <c r="J208" s="116"/>
      <c r="K208" s="20"/>
      <c r="L208" s="20"/>
      <c r="M208" s="117"/>
      <c r="N208" s="116"/>
      <c r="O208" s="20"/>
      <c r="P208" s="20"/>
      <c r="Q208" s="117"/>
      <c r="R208" s="41"/>
      <c r="S208" s="114"/>
      <c r="T208" s="65"/>
      <c r="U208" s="115"/>
    </row>
    <row r="209" spans="1:21" x14ac:dyDescent="0.2">
      <c r="A209" s="11" t="str">
        <f t="shared" si="108"/>
        <v>Lothian</v>
      </c>
      <c r="B209" s="11" t="str">
        <f t="shared" si="109"/>
        <v xml:space="preserve">Urology </v>
      </c>
      <c r="C209" s="393" t="str">
        <f t="shared" si="110"/>
        <v>Urology</v>
      </c>
      <c r="D209" s="88" t="s">
        <v>79</v>
      </c>
      <c r="E209" s="34"/>
      <c r="F209" s="20"/>
      <c r="G209" s="20"/>
      <c r="H209" s="20"/>
      <c r="I209" s="117"/>
      <c r="J209" s="127"/>
      <c r="K209" s="52"/>
      <c r="L209" s="52"/>
      <c r="M209" s="128"/>
      <c r="N209" s="127"/>
      <c r="O209" s="52"/>
      <c r="P209" s="52"/>
      <c r="Q209" s="128"/>
      <c r="R209" s="41"/>
      <c r="S209" s="114"/>
      <c r="T209" s="65"/>
      <c r="U209" s="115"/>
    </row>
    <row r="210" spans="1:21" x14ac:dyDescent="0.2">
      <c r="A210" s="11" t="str">
        <f t="shared" si="108"/>
        <v>Lothian</v>
      </c>
      <c r="B210" s="11" t="str">
        <f t="shared" si="109"/>
        <v xml:space="preserve">Urology </v>
      </c>
      <c r="C210" s="393" t="str">
        <f t="shared" si="110"/>
        <v>Urology</v>
      </c>
      <c r="D210" s="84" t="s">
        <v>79</v>
      </c>
      <c r="E210" s="21" t="s">
        <v>33</v>
      </c>
      <c r="F210" s="23"/>
      <c r="G210" s="24"/>
      <c r="H210" s="24"/>
      <c r="I210" s="25"/>
      <c r="J210" s="23"/>
      <c r="K210" s="24"/>
      <c r="L210" s="24"/>
      <c r="M210" s="25"/>
      <c r="N210" s="23"/>
      <c r="O210" s="24"/>
      <c r="P210" s="24"/>
      <c r="Q210" s="25"/>
      <c r="R210" s="41"/>
      <c r="S210" s="71"/>
      <c r="T210" s="72"/>
      <c r="U210" s="97"/>
    </row>
    <row r="211" spans="1:21" x14ac:dyDescent="0.2">
      <c r="A211" s="11" t="str">
        <f t="shared" si="108"/>
        <v>Lothian</v>
      </c>
      <c r="B211" s="11" t="str">
        <f t="shared" si="109"/>
        <v>Urology4</v>
      </c>
      <c r="C211" s="393" t="str">
        <f t="shared" si="110"/>
        <v>Urology</v>
      </c>
      <c r="D211" s="86">
        <v>4</v>
      </c>
      <c r="E211" s="44" t="s">
        <v>14</v>
      </c>
      <c r="F211" s="27">
        <v>1017</v>
      </c>
      <c r="G211" s="28">
        <v>1017</v>
      </c>
      <c r="H211" s="28">
        <v>1017</v>
      </c>
      <c r="I211" s="29">
        <v>1017</v>
      </c>
      <c r="J211" s="27"/>
      <c r="K211" s="28"/>
      <c r="L211" s="28"/>
      <c r="M211" s="29"/>
      <c r="N211" s="27"/>
      <c r="O211" s="28"/>
      <c r="P211" s="28"/>
      <c r="Q211" s="29"/>
      <c r="R211" s="41"/>
      <c r="S211" s="179">
        <f>SUM(F211:I211)</f>
        <v>4068</v>
      </c>
      <c r="T211" s="180">
        <f>SUM(J211:M211)</f>
        <v>0</v>
      </c>
      <c r="U211" s="181">
        <f>SUM(N211:Q211)</f>
        <v>0</v>
      </c>
    </row>
    <row r="212" spans="1:21" x14ac:dyDescent="0.2">
      <c r="A212" s="11" t="str">
        <f t="shared" si="108"/>
        <v>Lothian</v>
      </c>
      <c r="B212" s="11" t="str">
        <f t="shared" si="109"/>
        <v>Urology5</v>
      </c>
      <c r="C212" s="393" t="str">
        <f t="shared" si="110"/>
        <v>Urology</v>
      </c>
      <c r="D212" s="151">
        <v>5</v>
      </c>
      <c r="E212" s="158" t="s">
        <v>28</v>
      </c>
      <c r="F212" s="160">
        <v>0</v>
      </c>
      <c r="G212" s="154">
        <v>0</v>
      </c>
      <c r="H212" s="154">
        <v>0</v>
      </c>
      <c r="I212" s="155">
        <v>0</v>
      </c>
      <c r="J212" s="153">
        <v>0</v>
      </c>
      <c r="K212" s="154">
        <v>0</v>
      </c>
      <c r="L212" s="154">
        <v>0</v>
      </c>
      <c r="M212" s="155">
        <v>0</v>
      </c>
      <c r="N212" s="153">
        <v>0</v>
      </c>
      <c r="O212" s="154">
        <v>0</v>
      </c>
      <c r="P212" s="154">
        <v>0</v>
      </c>
      <c r="Q212" s="155">
        <v>0</v>
      </c>
      <c r="R212" s="79"/>
      <c r="S212" s="153">
        <f>SUM(F212:I212)</f>
        <v>0</v>
      </c>
      <c r="T212" s="154">
        <f>SUM(J212:M212)</f>
        <v>0</v>
      </c>
      <c r="U212" s="157">
        <f>SUM(N212:Q212)</f>
        <v>0</v>
      </c>
    </row>
    <row r="213" spans="1:21" x14ac:dyDescent="0.2">
      <c r="A213" s="11" t="str">
        <f t="shared" si="108"/>
        <v>Lothian</v>
      </c>
      <c r="B213" s="11" t="str">
        <f t="shared" si="109"/>
        <v>Urology6</v>
      </c>
      <c r="C213" s="393" t="str">
        <f t="shared" si="110"/>
        <v>Urology</v>
      </c>
      <c r="D213" s="87">
        <v>6</v>
      </c>
      <c r="E213" s="45" t="s">
        <v>13</v>
      </c>
      <c r="F213" s="27">
        <v>171</v>
      </c>
      <c r="G213" s="28">
        <v>171</v>
      </c>
      <c r="H213" s="28">
        <v>171</v>
      </c>
      <c r="I213" s="29">
        <v>171</v>
      </c>
      <c r="J213" s="31"/>
      <c r="K213" s="32"/>
      <c r="L213" s="32"/>
      <c r="M213" s="33"/>
      <c r="N213" s="31"/>
      <c r="O213" s="32"/>
      <c r="P213" s="32"/>
      <c r="Q213" s="33"/>
      <c r="R213" s="41"/>
      <c r="S213" s="159">
        <f>SUM(F213:I213)</f>
        <v>684</v>
      </c>
      <c r="T213" s="160">
        <f>SUM(J213:M213)</f>
        <v>0</v>
      </c>
      <c r="U213" s="162">
        <f>SUM(N213:Q213)</f>
        <v>0</v>
      </c>
    </row>
    <row r="214" spans="1:21" x14ac:dyDescent="0.2">
      <c r="A214" s="11" t="str">
        <f t="shared" si="108"/>
        <v>Lothian</v>
      </c>
      <c r="B214" s="11" t="str">
        <f t="shared" si="109"/>
        <v>Urology7</v>
      </c>
      <c r="C214" s="393" t="str">
        <f t="shared" si="110"/>
        <v>Urology</v>
      </c>
      <c r="D214" s="84">
        <v>7</v>
      </c>
      <c r="E214" s="21" t="s">
        <v>16</v>
      </c>
      <c r="F214" s="62">
        <f t="shared" ref="F214:Q214" si="111">SUM(F211:F212)-F213</f>
        <v>846</v>
      </c>
      <c r="G214" s="63">
        <f t="shared" si="111"/>
        <v>846</v>
      </c>
      <c r="H214" s="63">
        <f t="shared" si="111"/>
        <v>846</v>
      </c>
      <c r="I214" s="64">
        <f t="shared" si="111"/>
        <v>846</v>
      </c>
      <c r="J214" s="62">
        <f t="shared" si="111"/>
        <v>0</v>
      </c>
      <c r="K214" s="63">
        <f t="shared" si="111"/>
        <v>0</v>
      </c>
      <c r="L214" s="63">
        <f t="shared" si="111"/>
        <v>0</v>
      </c>
      <c r="M214" s="64">
        <f t="shared" si="111"/>
        <v>0</v>
      </c>
      <c r="N214" s="62">
        <f t="shared" si="111"/>
        <v>0</v>
      </c>
      <c r="O214" s="63">
        <f t="shared" si="111"/>
        <v>0</v>
      </c>
      <c r="P214" s="63">
        <f t="shared" si="111"/>
        <v>0</v>
      </c>
      <c r="Q214" s="64">
        <f t="shared" si="111"/>
        <v>0</v>
      </c>
      <c r="R214" s="79"/>
      <c r="S214" s="62">
        <f>SUM(F214:I214)</f>
        <v>3384</v>
      </c>
      <c r="T214" s="63">
        <f>SUM(J214:M214)</f>
        <v>0</v>
      </c>
      <c r="U214" s="100">
        <f>SUM(N214:Q214)</f>
        <v>0</v>
      </c>
    </row>
    <row r="215" spans="1:21" x14ac:dyDescent="0.2">
      <c r="A215" s="11" t="str">
        <f t="shared" si="108"/>
        <v>Lothian</v>
      </c>
      <c r="B215" s="11" t="str">
        <f t="shared" si="109"/>
        <v xml:space="preserve">Urology </v>
      </c>
      <c r="C215" s="393" t="str">
        <f t="shared" si="110"/>
        <v>Urology</v>
      </c>
      <c r="D215" s="88" t="s">
        <v>79</v>
      </c>
      <c r="E215" s="34"/>
      <c r="F215" s="35"/>
      <c r="G215" s="36"/>
      <c r="H215" s="36"/>
      <c r="I215" s="37"/>
      <c r="J215" s="38"/>
      <c r="K215" s="39"/>
      <c r="L215" s="39"/>
      <c r="M215" s="40"/>
      <c r="N215" s="38"/>
      <c r="O215" s="39"/>
      <c r="P215" s="39"/>
      <c r="Q215" s="40"/>
      <c r="R215" s="41"/>
      <c r="S215" s="77"/>
      <c r="T215" s="56"/>
      <c r="U215" s="101"/>
    </row>
    <row r="216" spans="1:21" x14ac:dyDescent="0.2">
      <c r="A216" s="11" t="str">
        <f t="shared" si="108"/>
        <v>Lothian</v>
      </c>
      <c r="B216" s="11" t="str">
        <f t="shared" si="109"/>
        <v xml:space="preserve">Urology </v>
      </c>
      <c r="C216" s="393" t="str">
        <f t="shared" si="110"/>
        <v>Urology</v>
      </c>
      <c r="D216" s="84" t="s">
        <v>79</v>
      </c>
      <c r="E216" s="21" t="s">
        <v>29</v>
      </c>
      <c r="F216" s="23"/>
      <c r="G216" s="24"/>
      <c r="H216" s="24"/>
      <c r="I216" s="25"/>
      <c r="J216" s="23"/>
      <c r="K216" s="24"/>
      <c r="L216" s="24"/>
      <c r="M216" s="25"/>
      <c r="N216" s="23"/>
      <c r="O216" s="24"/>
      <c r="P216" s="24"/>
      <c r="Q216" s="25"/>
      <c r="R216" s="41"/>
      <c r="S216" s="71"/>
      <c r="T216" s="72"/>
      <c r="U216" s="97"/>
    </row>
    <row r="217" spans="1:21" x14ac:dyDescent="0.2">
      <c r="A217" s="11" t="str">
        <f t="shared" si="108"/>
        <v>Lothian</v>
      </c>
      <c r="B217" s="11" t="str">
        <f t="shared" si="109"/>
        <v>Urology8</v>
      </c>
      <c r="C217" s="393" t="str">
        <f t="shared" si="110"/>
        <v>Urology</v>
      </c>
      <c r="D217" s="86">
        <v>8</v>
      </c>
      <c r="E217" s="44" t="s">
        <v>46</v>
      </c>
      <c r="F217" s="27">
        <v>624</v>
      </c>
      <c r="G217" s="28">
        <v>624</v>
      </c>
      <c r="H217" s="28">
        <v>624</v>
      </c>
      <c r="I217" s="29">
        <v>624</v>
      </c>
      <c r="J217" s="27"/>
      <c r="K217" s="28"/>
      <c r="L217" s="28"/>
      <c r="M217" s="29"/>
      <c r="N217" s="27"/>
      <c r="O217" s="28"/>
      <c r="P217" s="28"/>
      <c r="Q217" s="29"/>
      <c r="R217" s="39"/>
      <c r="S217" s="153">
        <f>SUM(F217:I217)</f>
        <v>2496</v>
      </c>
      <c r="T217" s="154">
        <f>SUM(J217:M217)</f>
        <v>0</v>
      </c>
      <c r="U217" s="157">
        <f>SUM(N217:Q217)</f>
        <v>0</v>
      </c>
    </row>
    <row r="218" spans="1:21" x14ac:dyDescent="0.2">
      <c r="A218" s="11" t="str">
        <f t="shared" si="108"/>
        <v>Lothian</v>
      </c>
      <c r="B218" s="11" t="str">
        <f t="shared" si="109"/>
        <v>Urology9</v>
      </c>
      <c r="C218" s="393" t="str">
        <f t="shared" si="110"/>
        <v>Urology</v>
      </c>
      <c r="D218" s="86">
        <v>9</v>
      </c>
      <c r="E218" s="45" t="s">
        <v>53</v>
      </c>
      <c r="F218" s="31">
        <v>112</v>
      </c>
      <c r="G218" s="32">
        <v>176</v>
      </c>
      <c r="H218" s="32">
        <v>216</v>
      </c>
      <c r="I218" s="33">
        <v>216</v>
      </c>
      <c r="J218" s="31"/>
      <c r="K218" s="32"/>
      <c r="L218" s="32"/>
      <c r="M218" s="33"/>
      <c r="N218" s="31"/>
      <c r="O218" s="32"/>
      <c r="P218" s="32"/>
      <c r="Q218" s="33"/>
      <c r="R218" s="39"/>
      <c r="S218" s="159">
        <f>SUM(F218:I218)</f>
        <v>720</v>
      </c>
      <c r="T218" s="160">
        <f>SUM(J218:M218)</f>
        <v>0</v>
      </c>
      <c r="U218" s="162">
        <f>SUM(N218:Q218)</f>
        <v>0</v>
      </c>
    </row>
    <row r="219" spans="1:21" x14ac:dyDescent="0.2">
      <c r="A219" s="11" t="str">
        <f t="shared" si="108"/>
        <v>Lothian</v>
      </c>
      <c r="B219" s="11" t="str">
        <f t="shared" si="109"/>
        <v>Urology10</v>
      </c>
      <c r="C219" s="393" t="str">
        <f t="shared" si="110"/>
        <v>Urology</v>
      </c>
      <c r="D219" s="84">
        <v>10</v>
      </c>
      <c r="E219" s="21" t="s">
        <v>32</v>
      </c>
      <c r="F219" s="62">
        <f t="shared" ref="F219:Q219" si="112">SUM(F217:F218)</f>
        <v>736</v>
      </c>
      <c r="G219" s="63">
        <f t="shared" si="112"/>
        <v>800</v>
      </c>
      <c r="H219" s="63">
        <f t="shared" si="112"/>
        <v>840</v>
      </c>
      <c r="I219" s="64">
        <f t="shared" si="112"/>
        <v>840</v>
      </c>
      <c r="J219" s="62">
        <f t="shared" si="112"/>
        <v>0</v>
      </c>
      <c r="K219" s="63">
        <f t="shared" si="112"/>
        <v>0</v>
      </c>
      <c r="L219" s="63">
        <f t="shared" si="112"/>
        <v>0</v>
      </c>
      <c r="M219" s="64">
        <f t="shared" si="112"/>
        <v>0</v>
      </c>
      <c r="N219" s="62">
        <f t="shared" si="112"/>
        <v>0</v>
      </c>
      <c r="O219" s="63">
        <f t="shared" si="112"/>
        <v>0</v>
      </c>
      <c r="P219" s="63">
        <f t="shared" si="112"/>
        <v>0</v>
      </c>
      <c r="Q219" s="64">
        <f t="shared" si="112"/>
        <v>0</v>
      </c>
      <c r="R219" s="79"/>
      <c r="S219" s="62">
        <f>SUM(F219:I219)</f>
        <v>3216</v>
      </c>
      <c r="T219" s="63">
        <f>SUM(J219:M219)</f>
        <v>0</v>
      </c>
      <c r="U219" s="100">
        <f>SUM(N219:Q219)</f>
        <v>0</v>
      </c>
    </row>
    <row r="220" spans="1:21" x14ac:dyDescent="0.2">
      <c r="A220" s="11" t="str">
        <f t="shared" si="108"/>
        <v>Lothian</v>
      </c>
      <c r="B220" s="11" t="str">
        <f t="shared" si="109"/>
        <v xml:space="preserve">Urology </v>
      </c>
      <c r="C220" s="393" t="str">
        <f t="shared" si="110"/>
        <v>Urology</v>
      </c>
      <c r="D220" s="89" t="s">
        <v>79</v>
      </c>
      <c r="E220" s="43"/>
      <c r="F220" s="38"/>
      <c r="G220" s="39"/>
      <c r="H220" s="39"/>
      <c r="I220" s="40"/>
      <c r="J220" s="38"/>
      <c r="K220" s="39"/>
      <c r="L220" s="39"/>
      <c r="M220" s="40"/>
      <c r="N220" s="38"/>
      <c r="O220" s="39"/>
      <c r="P220" s="39"/>
      <c r="Q220" s="40"/>
      <c r="R220" s="39"/>
      <c r="S220" s="77"/>
      <c r="T220" s="56"/>
      <c r="U220" s="101"/>
    </row>
    <row r="221" spans="1:21" x14ac:dyDescent="0.2">
      <c r="A221" s="11" t="str">
        <f t="shared" si="108"/>
        <v>Lothian</v>
      </c>
      <c r="B221" s="11" t="str">
        <f t="shared" si="109"/>
        <v xml:space="preserve">Urology </v>
      </c>
      <c r="C221" s="393" t="str">
        <f t="shared" si="110"/>
        <v>Urology</v>
      </c>
      <c r="D221" s="84" t="s">
        <v>79</v>
      </c>
      <c r="E221" s="21" t="s">
        <v>24</v>
      </c>
      <c r="F221" s="23"/>
      <c r="G221" s="24"/>
      <c r="H221" s="24"/>
      <c r="I221" s="25"/>
      <c r="J221" s="23"/>
      <c r="K221" s="24"/>
      <c r="L221" s="24"/>
      <c r="M221" s="25"/>
      <c r="N221" s="23"/>
      <c r="O221" s="24"/>
      <c r="P221" s="24"/>
      <c r="Q221" s="25"/>
      <c r="R221" s="39"/>
      <c r="S221" s="71"/>
      <c r="T221" s="72"/>
      <c r="U221" s="97"/>
    </row>
    <row r="222" spans="1:21" x14ac:dyDescent="0.2">
      <c r="A222" s="11" t="str">
        <f t="shared" si="108"/>
        <v>Lothian</v>
      </c>
      <c r="B222" s="11" t="str">
        <f t="shared" si="109"/>
        <v>Urology11</v>
      </c>
      <c r="C222" s="393" t="str">
        <f t="shared" si="110"/>
        <v>Urology</v>
      </c>
      <c r="D222" s="151">
        <v>11</v>
      </c>
      <c r="E222" s="152" t="s">
        <v>109</v>
      </c>
      <c r="F222" s="153">
        <f t="shared" ref="F222:Q222" si="113">F214-F217</f>
        <v>222</v>
      </c>
      <c r="G222" s="154">
        <f t="shared" si="113"/>
        <v>222</v>
      </c>
      <c r="H222" s="154">
        <f t="shared" si="113"/>
        <v>222</v>
      </c>
      <c r="I222" s="155">
        <f t="shared" si="113"/>
        <v>222</v>
      </c>
      <c r="J222" s="153">
        <f t="shared" si="113"/>
        <v>0</v>
      </c>
      <c r="K222" s="154">
        <f t="shared" si="113"/>
        <v>0</v>
      </c>
      <c r="L222" s="154">
        <f t="shared" si="113"/>
        <v>0</v>
      </c>
      <c r="M222" s="155">
        <f t="shared" si="113"/>
        <v>0</v>
      </c>
      <c r="N222" s="153">
        <f t="shared" si="113"/>
        <v>0</v>
      </c>
      <c r="O222" s="154">
        <f t="shared" si="113"/>
        <v>0</v>
      </c>
      <c r="P222" s="154">
        <f t="shared" si="113"/>
        <v>0</v>
      </c>
      <c r="Q222" s="155">
        <f t="shared" si="113"/>
        <v>0</v>
      </c>
      <c r="R222" s="56"/>
      <c r="S222" s="155">
        <f>S214-S217</f>
        <v>888</v>
      </c>
      <c r="T222" s="154">
        <f>T214-T217</f>
        <v>0</v>
      </c>
      <c r="U222" s="157">
        <f>U214-U217</f>
        <v>0</v>
      </c>
    </row>
    <row r="223" spans="1:21" x14ac:dyDescent="0.2">
      <c r="A223" s="11" t="str">
        <f t="shared" si="108"/>
        <v>Lothian</v>
      </c>
      <c r="B223" s="11" t="str">
        <f t="shared" si="109"/>
        <v>Urology12</v>
      </c>
      <c r="C223" s="393" t="str">
        <f t="shared" si="110"/>
        <v>Urology</v>
      </c>
      <c r="D223" s="151">
        <v>12</v>
      </c>
      <c r="E223" s="152" t="s">
        <v>110</v>
      </c>
      <c r="F223" s="159">
        <f t="shared" ref="F223:U223" si="114">F214-F219</f>
        <v>110</v>
      </c>
      <c r="G223" s="160">
        <f t="shared" si="114"/>
        <v>46</v>
      </c>
      <c r="H223" s="160">
        <f t="shared" si="114"/>
        <v>6</v>
      </c>
      <c r="I223" s="161">
        <f t="shared" si="114"/>
        <v>6</v>
      </c>
      <c r="J223" s="159">
        <f t="shared" si="114"/>
        <v>0</v>
      </c>
      <c r="K223" s="160">
        <f t="shared" si="114"/>
        <v>0</v>
      </c>
      <c r="L223" s="160">
        <f t="shared" si="114"/>
        <v>0</v>
      </c>
      <c r="M223" s="161">
        <f t="shared" si="114"/>
        <v>0</v>
      </c>
      <c r="N223" s="159">
        <f t="shared" si="114"/>
        <v>0</v>
      </c>
      <c r="O223" s="160">
        <f t="shared" si="114"/>
        <v>0</v>
      </c>
      <c r="P223" s="160">
        <f t="shared" si="114"/>
        <v>0</v>
      </c>
      <c r="Q223" s="161">
        <f t="shared" si="114"/>
        <v>0</v>
      </c>
      <c r="R223" s="56">
        <f t="shared" si="114"/>
        <v>0</v>
      </c>
      <c r="S223" s="159">
        <f t="shared" si="114"/>
        <v>168</v>
      </c>
      <c r="T223" s="160">
        <f t="shared" si="114"/>
        <v>0</v>
      </c>
      <c r="U223" s="162">
        <f t="shared" si="114"/>
        <v>0</v>
      </c>
    </row>
    <row r="224" spans="1:21" x14ac:dyDescent="0.2">
      <c r="A224" s="11" t="str">
        <f t="shared" si="108"/>
        <v>Lothian</v>
      </c>
      <c r="B224" s="11" t="str">
        <f t="shared" si="109"/>
        <v>Urology13</v>
      </c>
      <c r="C224" s="393" t="str">
        <f t="shared" si="110"/>
        <v>Urology</v>
      </c>
      <c r="D224" s="151">
        <v>13</v>
      </c>
      <c r="E224" s="158" t="s">
        <v>27</v>
      </c>
      <c r="F224" s="170">
        <f>F208+F223</f>
        <v>1342</v>
      </c>
      <c r="G224" s="164">
        <f>F224+G223</f>
        <v>1388</v>
      </c>
      <c r="H224" s="164">
        <f t="shared" ref="H224:Q224" si="115">G224+H223</f>
        <v>1394</v>
      </c>
      <c r="I224" s="166">
        <f t="shared" si="115"/>
        <v>1400</v>
      </c>
      <c r="J224" s="163">
        <f t="shared" si="115"/>
        <v>1400</v>
      </c>
      <c r="K224" s="164">
        <f t="shared" si="115"/>
        <v>1400</v>
      </c>
      <c r="L224" s="164">
        <f t="shared" si="115"/>
        <v>1400</v>
      </c>
      <c r="M224" s="166">
        <f t="shared" si="115"/>
        <v>1400</v>
      </c>
      <c r="N224" s="163">
        <f t="shared" si="115"/>
        <v>1400</v>
      </c>
      <c r="O224" s="164">
        <f t="shared" si="115"/>
        <v>1400</v>
      </c>
      <c r="P224" s="164">
        <f t="shared" si="115"/>
        <v>1400</v>
      </c>
      <c r="Q224" s="166">
        <f t="shared" si="115"/>
        <v>1400</v>
      </c>
      <c r="R224" s="56"/>
      <c r="S224" s="163">
        <f>I224</f>
        <v>1400</v>
      </c>
      <c r="T224" s="164">
        <f>M224</f>
        <v>1400</v>
      </c>
      <c r="U224" s="165">
        <f>Q224</f>
        <v>1400</v>
      </c>
    </row>
    <row r="225" spans="1:21" x14ac:dyDescent="0.2">
      <c r="A225" s="11" t="str">
        <f t="shared" si="108"/>
        <v>Lothian</v>
      </c>
      <c r="B225" s="11" t="str">
        <f t="shared" si="109"/>
        <v>Urology14</v>
      </c>
      <c r="C225" s="393" t="str">
        <f t="shared" si="110"/>
        <v>Urology</v>
      </c>
      <c r="D225" s="151">
        <v>14</v>
      </c>
      <c r="E225" s="152" t="s">
        <v>25</v>
      </c>
      <c r="F225" s="163">
        <f t="shared" ref="F225:Q225" si="116">F224/(F219/13)</f>
        <v>23.70380434782609</v>
      </c>
      <c r="G225" s="164">
        <f t="shared" si="116"/>
        <v>22.555</v>
      </c>
      <c r="H225" s="164">
        <f t="shared" si="116"/>
        <v>21.573809523809526</v>
      </c>
      <c r="I225" s="166">
        <f t="shared" si="116"/>
        <v>21.666666666666668</v>
      </c>
      <c r="J225" s="163" t="e">
        <f t="shared" si="116"/>
        <v>#DIV/0!</v>
      </c>
      <c r="K225" s="164" t="e">
        <f t="shared" si="116"/>
        <v>#DIV/0!</v>
      </c>
      <c r="L225" s="164" t="e">
        <f t="shared" si="116"/>
        <v>#DIV/0!</v>
      </c>
      <c r="M225" s="166" t="e">
        <f t="shared" si="116"/>
        <v>#DIV/0!</v>
      </c>
      <c r="N225" s="163" t="e">
        <f t="shared" si="116"/>
        <v>#DIV/0!</v>
      </c>
      <c r="O225" s="164" t="e">
        <f t="shared" si="116"/>
        <v>#DIV/0!</v>
      </c>
      <c r="P225" s="164" t="e">
        <f t="shared" si="116"/>
        <v>#DIV/0!</v>
      </c>
      <c r="Q225" s="166" t="e">
        <f t="shared" si="116"/>
        <v>#DIV/0!</v>
      </c>
      <c r="R225" s="56"/>
      <c r="S225" s="163">
        <f>I225</f>
        <v>21.666666666666668</v>
      </c>
      <c r="T225" s="164" t="e">
        <f>M225</f>
        <v>#DIV/0!</v>
      </c>
      <c r="U225" s="165" t="e">
        <f>Q225</f>
        <v>#DIV/0!</v>
      </c>
    </row>
    <row r="226" spans="1:21" x14ac:dyDescent="0.2">
      <c r="A226" s="11" t="str">
        <f t="shared" si="108"/>
        <v>Lothian</v>
      </c>
      <c r="B226" s="11" t="str">
        <f t="shared" si="109"/>
        <v>Urology15</v>
      </c>
      <c r="C226" s="393" t="str">
        <f t="shared" si="110"/>
        <v>Urology</v>
      </c>
      <c r="D226" s="86">
        <v>15</v>
      </c>
      <c r="E226" s="45" t="s">
        <v>30</v>
      </c>
      <c r="F226" s="48">
        <v>566</v>
      </c>
      <c r="G226" s="46">
        <v>612</v>
      </c>
      <c r="H226" s="46">
        <v>618</v>
      </c>
      <c r="I226" s="47">
        <v>624</v>
      </c>
      <c r="J226" s="48"/>
      <c r="K226" s="46"/>
      <c r="L226" s="46"/>
      <c r="M226" s="47"/>
      <c r="N226" s="48"/>
      <c r="O226" s="46"/>
      <c r="P226" s="46"/>
      <c r="Q226" s="47"/>
      <c r="R226" s="39"/>
      <c r="S226" s="163">
        <f>I226</f>
        <v>624</v>
      </c>
      <c r="T226" s="164">
        <f>M226</f>
        <v>0</v>
      </c>
      <c r="U226" s="165">
        <f>Q226</f>
        <v>0</v>
      </c>
    </row>
    <row r="227" spans="1:21" x14ac:dyDescent="0.2">
      <c r="A227" s="11" t="str">
        <f t="shared" si="108"/>
        <v>Lothian</v>
      </c>
      <c r="B227" s="11" t="str">
        <f t="shared" si="109"/>
        <v>Urology16</v>
      </c>
      <c r="C227" s="393" t="str">
        <f t="shared" si="110"/>
        <v>Urology</v>
      </c>
      <c r="D227" s="151">
        <v>16</v>
      </c>
      <c r="E227" s="152" t="s">
        <v>187</v>
      </c>
      <c r="F227" s="163">
        <v>351.78394993728881</v>
      </c>
      <c r="G227" s="164">
        <v>323.25243309916164</v>
      </c>
      <c r="H227" s="164">
        <v>282.84587896176652</v>
      </c>
      <c r="I227" s="166">
        <v>242.43932482437134</v>
      </c>
      <c r="J227" s="163">
        <v>202.03277068697614</v>
      </c>
      <c r="K227" s="164">
        <v>161.62621654958082</v>
      </c>
      <c r="L227" s="164">
        <v>80.813108274790409</v>
      </c>
      <c r="M227" s="166">
        <v>0</v>
      </c>
      <c r="N227" s="400" t="s">
        <v>15</v>
      </c>
      <c r="O227" s="401" t="s">
        <v>15</v>
      </c>
      <c r="P227" s="401" t="s">
        <v>15</v>
      </c>
      <c r="Q227" s="402" t="s">
        <v>15</v>
      </c>
      <c r="R227" s="39"/>
      <c r="S227" s="163">
        <f>I227</f>
        <v>242.43932482437134</v>
      </c>
      <c r="T227" s="164">
        <f>M227</f>
        <v>0</v>
      </c>
      <c r="U227" s="165" t="str">
        <f>Q227</f>
        <v>-</v>
      </c>
    </row>
    <row r="228" spans="1:21" ht="13.5" thickBot="1" x14ac:dyDescent="0.25">
      <c r="A228" s="11" t="str">
        <f t="shared" si="108"/>
        <v>Lothian</v>
      </c>
      <c r="B228" s="11" t="str">
        <f t="shared" si="109"/>
        <v>Urology17</v>
      </c>
      <c r="C228" s="393" t="str">
        <f t="shared" si="110"/>
        <v>Urology</v>
      </c>
      <c r="D228" s="86">
        <v>17</v>
      </c>
      <c r="E228" s="44" t="s">
        <v>31</v>
      </c>
      <c r="F228" s="48">
        <v>277</v>
      </c>
      <c r="G228" s="46">
        <v>323</v>
      </c>
      <c r="H228" s="46">
        <v>329</v>
      </c>
      <c r="I228" s="47">
        <v>335</v>
      </c>
      <c r="J228" s="48"/>
      <c r="K228" s="46"/>
      <c r="L228" s="46"/>
      <c r="M228" s="47"/>
      <c r="N228" s="48"/>
      <c r="O228" s="46"/>
      <c r="P228" s="46"/>
      <c r="Q228" s="47"/>
      <c r="R228" s="39"/>
      <c r="S228" s="163">
        <f>I228</f>
        <v>335</v>
      </c>
      <c r="T228" s="164">
        <f>M228</f>
        <v>0</v>
      </c>
      <c r="U228" s="165">
        <f>Q228</f>
        <v>0</v>
      </c>
    </row>
    <row r="229" spans="1:21" ht="18.75" thickBot="1" x14ac:dyDescent="0.3">
      <c r="A229" s="11" t="str">
        <f t="shared" si="108"/>
        <v>Lothian</v>
      </c>
      <c r="B229" s="11" t="str">
        <f t="shared" si="109"/>
        <v>AnaestheticsAnaesthetics</v>
      </c>
      <c r="C229" s="407" t="str">
        <f>D229</f>
        <v>Anaesthetics</v>
      </c>
      <c r="D229" s="408" t="s">
        <v>56</v>
      </c>
      <c r="E229" s="80"/>
      <c r="F229" s="124"/>
      <c r="G229" s="81"/>
      <c r="H229" s="81"/>
      <c r="I229" s="81"/>
      <c r="J229" s="81"/>
      <c r="K229" s="81"/>
      <c r="L229" s="81"/>
      <c r="M229" s="81"/>
      <c r="N229" s="69"/>
      <c r="O229" s="69"/>
      <c r="P229" s="69"/>
      <c r="Q229" s="69"/>
      <c r="R229" s="69"/>
      <c r="S229" s="131"/>
      <c r="T229" s="131"/>
      <c r="U229" s="132"/>
    </row>
    <row r="230" spans="1:21" x14ac:dyDescent="0.2">
      <c r="A230" s="11" t="str">
        <f t="shared" si="108"/>
        <v>Lothian</v>
      </c>
      <c r="B230" s="11" t="str">
        <f t="shared" si="109"/>
        <v>Anaesthetics1</v>
      </c>
      <c r="C230" s="393" t="str">
        <f t="shared" ref="C230:C252" si="117">C229</f>
        <v>Anaesthetics</v>
      </c>
      <c r="D230" s="84">
        <v>1</v>
      </c>
      <c r="E230" s="21" t="s">
        <v>52</v>
      </c>
      <c r="F230" s="516"/>
      <c r="G230" s="20"/>
      <c r="H230" s="20"/>
      <c r="I230" s="117"/>
      <c r="J230" s="125"/>
      <c r="K230" s="13"/>
      <c r="L230" s="13"/>
      <c r="M230" s="126"/>
      <c r="N230" s="125"/>
      <c r="O230" s="13"/>
      <c r="P230" s="13"/>
      <c r="Q230" s="126"/>
      <c r="R230" s="41"/>
      <c r="S230" s="114"/>
      <c r="T230" s="65"/>
      <c r="U230" s="115"/>
    </row>
    <row r="231" spans="1:21" x14ac:dyDescent="0.2">
      <c r="A231" s="11" t="str">
        <f t="shared" si="108"/>
        <v>Lothian</v>
      </c>
      <c r="B231" s="11" t="str">
        <f t="shared" si="109"/>
        <v>Anaesthetics2</v>
      </c>
      <c r="C231" s="393" t="str">
        <f t="shared" si="117"/>
        <v>Anaesthetics</v>
      </c>
      <c r="D231" s="84">
        <v>2</v>
      </c>
      <c r="E231" s="21" t="s">
        <v>93</v>
      </c>
      <c r="F231" s="197"/>
      <c r="G231" s="20"/>
      <c r="H231" s="20"/>
      <c r="I231" s="117"/>
      <c r="J231" s="116"/>
      <c r="K231" s="20"/>
      <c r="L231" s="20"/>
      <c r="M231" s="117"/>
      <c r="N231" s="116"/>
      <c r="O231" s="20"/>
      <c r="P231" s="20"/>
      <c r="Q231" s="117"/>
      <c r="R231" s="41"/>
      <c r="S231" s="114"/>
      <c r="T231" s="65"/>
      <c r="U231" s="115"/>
    </row>
    <row r="232" spans="1:21" x14ac:dyDescent="0.2">
      <c r="A232" s="11" t="str">
        <f t="shared" si="108"/>
        <v>Lothian</v>
      </c>
      <c r="B232" s="11" t="str">
        <f t="shared" si="109"/>
        <v>Anaesthetics3</v>
      </c>
      <c r="C232" s="393" t="str">
        <f t="shared" si="117"/>
        <v>Anaesthetics</v>
      </c>
      <c r="D232" s="84">
        <v>3</v>
      </c>
      <c r="E232" s="21" t="s">
        <v>94</v>
      </c>
      <c r="F232" s="197"/>
      <c r="G232" s="20"/>
      <c r="H232" s="20"/>
      <c r="I232" s="117"/>
      <c r="J232" s="116"/>
      <c r="K232" s="20"/>
      <c r="L232" s="20"/>
      <c r="M232" s="117"/>
      <c r="N232" s="116"/>
      <c r="O232" s="20"/>
      <c r="P232" s="20"/>
      <c r="Q232" s="117"/>
      <c r="R232" s="41"/>
      <c r="S232" s="114"/>
      <c r="T232" s="65"/>
      <c r="U232" s="115"/>
    </row>
    <row r="233" spans="1:21" x14ac:dyDescent="0.2">
      <c r="A233" s="11" t="str">
        <f t="shared" si="108"/>
        <v>Lothian</v>
      </c>
      <c r="B233" s="11" t="str">
        <f t="shared" si="109"/>
        <v xml:space="preserve">Anaesthetics </v>
      </c>
      <c r="C233" s="393" t="str">
        <f t="shared" si="117"/>
        <v>Anaesthetics</v>
      </c>
      <c r="D233" s="88" t="s">
        <v>79</v>
      </c>
      <c r="E233" s="34"/>
      <c r="F233" s="20"/>
      <c r="G233" s="20"/>
      <c r="H233" s="20"/>
      <c r="I233" s="117"/>
      <c r="J233" s="127"/>
      <c r="K233" s="52"/>
      <c r="L233" s="52"/>
      <c r="M233" s="128"/>
      <c r="N233" s="127"/>
      <c r="O233" s="52"/>
      <c r="P233" s="52"/>
      <c r="Q233" s="128"/>
      <c r="R233" s="41"/>
      <c r="S233" s="114"/>
      <c r="T233" s="65"/>
      <c r="U233" s="115"/>
    </row>
    <row r="234" spans="1:21" x14ac:dyDescent="0.2">
      <c r="A234" s="11" t="str">
        <f t="shared" si="108"/>
        <v>Lothian</v>
      </c>
      <c r="B234" s="11" t="str">
        <f t="shared" si="109"/>
        <v xml:space="preserve">Anaesthetics </v>
      </c>
      <c r="C234" s="393" t="str">
        <f t="shared" si="117"/>
        <v>Anaesthetics</v>
      </c>
      <c r="D234" s="84" t="s">
        <v>79</v>
      </c>
      <c r="E234" s="21" t="s">
        <v>33</v>
      </c>
      <c r="F234" s="23"/>
      <c r="G234" s="24"/>
      <c r="H234" s="24"/>
      <c r="I234" s="25"/>
      <c r="J234" s="23"/>
      <c r="K234" s="24"/>
      <c r="L234" s="24"/>
      <c r="M234" s="25"/>
      <c r="N234" s="23"/>
      <c r="O234" s="24"/>
      <c r="P234" s="24"/>
      <c r="Q234" s="25"/>
      <c r="R234" s="41"/>
      <c r="S234" s="71"/>
      <c r="T234" s="72"/>
      <c r="U234" s="97"/>
    </row>
    <row r="235" spans="1:21" x14ac:dyDescent="0.2">
      <c r="A235" s="11" t="str">
        <f t="shared" si="108"/>
        <v>Lothian</v>
      </c>
      <c r="B235" s="11" t="str">
        <f t="shared" si="109"/>
        <v>Anaesthetics4</v>
      </c>
      <c r="C235" s="393" t="str">
        <f t="shared" si="117"/>
        <v>Anaesthetics</v>
      </c>
      <c r="D235" s="86">
        <v>4</v>
      </c>
      <c r="E235" s="44" t="s">
        <v>14</v>
      </c>
      <c r="F235" s="27"/>
      <c r="G235" s="28"/>
      <c r="H235" s="28"/>
      <c r="I235" s="29"/>
      <c r="J235" s="27"/>
      <c r="K235" s="28"/>
      <c r="L235" s="28"/>
      <c r="M235" s="29"/>
      <c r="N235" s="27"/>
      <c r="O235" s="28"/>
      <c r="P235" s="28"/>
      <c r="Q235" s="29"/>
      <c r="R235" s="41"/>
      <c r="S235" s="179">
        <f>SUM(F235:I235)</f>
        <v>0</v>
      </c>
      <c r="T235" s="180">
        <f>SUM(J235:M235)</f>
        <v>0</v>
      </c>
      <c r="U235" s="181">
        <f>SUM(N235:Q235)</f>
        <v>0</v>
      </c>
    </row>
    <row r="236" spans="1:21" x14ac:dyDescent="0.2">
      <c r="A236" s="11" t="str">
        <f t="shared" si="108"/>
        <v>Lothian</v>
      </c>
      <c r="B236" s="11" t="str">
        <f t="shared" si="109"/>
        <v>Anaesthetics5</v>
      </c>
      <c r="C236" s="393" t="str">
        <f t="shared" si="117"/>
        <v>Anaesthetics</v>
      </c>
      <c r="D236" s="151">
        <v>5</v>
      </c>
      <c r="E236" s="158" t="s">
        <v>28</v>
      </c>
      <c r="F236" s="160">
        <v>0</v>
      </c>
      <c r="G236" s="154">
        <v>0</v>
      </c>
      <c r="H236" s="154">
        <v>0</v>
      </c>
      <c r="I236" s="155">
        <v>0</v>
      </c>
      <c r="J236" s="153">
        <v>0</v>
      </c>
      <c r="K236" s="154">
        <v>0</v>
      </c>
      <c r="L236" s="154">
        <v>0</v>
      </c>
      <c r="M236" s="155">
        <v>0</v>
      </c>
      <c r="N236" s="153">
        <v>0</v>
      </c>
      <c r="O236" s="154">
        <v>0</v>
      </c>
      <c r="P236" s="154">
        <v>0</v>
      </c>
      <c r="Q236" s="155">
        <v>0</v>
      </c>
      <c r="R236" s="79"/>
      <c r="S236" s="153">
        <f>SUM(F236:I236)</f>
        <v>0</v>
      </c>
      <c r="T236" s="154">
        <f>SUM(J236:M236)</f>
        <v>0</v>
      </c>
      <c r="U236" s="157">
        <f>SUM(N236:Q236)</f>
        <v>0</v>
      </c>
    </row>
    <row r="237" spans="1:21" x14ac:dyDescent="0.2">
      <c r="A237" s="11" t="str">
        <f t="shared" si="108"/>
        <v>Lothian</v>
      </c>
      <c r="B237" s="11" t="str">
        <f t="shared" si="109"/>
        <v>Anaesthetics6</v>
      </c>
      <c r="C237" s="393" t="str">
        <f t="shared" si="117"/>
        <v>Anaesthetics</v>
      </c>
      <c r="D237" s="87">
        <v>6</v>
      </c>
      <c r="E237" s="45" t="s">
        <v>13</v>
      </c>
      <c r="F237" s="31"/>
      <c r="G237" s="32"/>
      <c r="H237" s="32"/>
      <c r="I237" s="33"/>
      <c r="J237" s="31"/>
      <c r="K237" s="32"/>
      <c r="L237" s="32"/>
      <c r="M237" s="33"/>
      <c r="N237" s="31"/>
      <c r="O237" s="32"/>
      <c r="P237" s="32"/>
      <c r="Q237" s="33"/>
      <c r="R237" s="41"/>
      <c r="S237" s="159">
        <f>SUM(F237:I237)</f>
        <v>0</v>
      </c>
      <c r="T237" s="160">
        <f>SUM(J237:M237)</f>
        <v>0</v>
      </c>
      <c r="U237" s="162">
        <f>SUM(N237:Q237)</f>
        <v>0</v>
      </c>
    </row>
    <row r="238" spans="1:21" x14ac:dyDescent="0.2">
      <c r="A238" s="11" t="str">
        <f t="shared" si="108"/>
        <v>Lothian</v>
      </c>
      <c r="B238" s="11" t="str">
        <f t="shared" si="109"/>
        <v>Anaesthetics7</v>
      </c>
      <c r="C238" s="393" t="str">
        <f t="shared" si="117"/>
        <v>Anaesthetics</v>
      </c>
      <c r="D238" s="84">
        <v>7</v>
      </c>
      <c r="E238" s="21" t="s">
        <v>16</v>
      </c>
      <c r="F238" s="62">
        <f t="shared" ref="F238:Q238" si="118">SUM(F235:F236)-F237</f>
        <v>0</v>
      </c>
      <c r="G238" s="63">
        <f t="shared" si="118"/>
        <v>0</v>
      </c>
      <c r="H238" s="63">
        <f t="shared" si="118"/>
        <v>0</v>
      </c>
      <c r="I238" s="64">
        <f t="shared" si="118"/>
        <v>0</v>
      </c>
      <c r="J238" s="62">
        <f t="shared" si="118"/>
        <v>0</v>
      </c>
      <c r="K238" s="63">
        <f t="shared" si="118"/>
        <v>0</v>
      </c>
      <c r="L238" s="63">
        <f t="shared" si="118"/>
        <v>0</v>
      </c>
      <c r="M238" s="64">
        <f t="shared" si="118"/>
        <v>0</v>
      </c>
      <c r="N238" s="62">
        <f t="shared" si="118"/>
        <v>0</v>
      </c>
      <c r="O238" s="63">
        <f t="shared" si="118"/>
        <v>0</v>
      </c>
      <c r="P238" s="63">
        <f t="shared" si="118"/>
        <v>0</v>
      </c>
      <c r="Q238" s="64">
        <f t="shared" si="118"/>
        <v>0</v>
      </c>
      <c r="R238" s="79"/>
      <c r="S238" s="62">
        <f>SUM(F238:I238)</f>
        <v>0</v>
      </c>
      <c r="T238" s="63">
        <f>SUM(J238:M238)</f>
        <v>0</v>
      </c>
      <c r="U238" s="100">
        <f>SUM(N238:Q238)</f>
        <v>0</v>
      </c>
    </row>
    <row r="239" spans="1:21" x14ac:dyDescent="0.2">
      <c r="A239" s="11" t="str">
        <f t="shared" si="108"/>
        <v>Lothian</v>
      </c>
      <c r="B239" s="11" t="str">
        <f t="shared" si="109"/>
        <v xml:space="preserve">Anaesthetics </v>
      </c>
      <c r="C239" s="393" t="str">
        <f t="shared" si="117"/>
        <v>Anaesthetics</v>
      </c>
      <c r="D239" s="88" t="s">
        <v>79</v>
      </c>
      <c r="E239" s="34"/>
      <c r="F239" s="35"/>
      <c r="G239" s="36"/>
      <c r="H239" s="36"/>
      <c r="I239" s="37"/>
      <c r="J239" s="38"/>
      <c r="K239" s="39"/>
      <c r="L239" s="39"/>
      <c r="M239" s="40"/>
      <c r="N239" s="38"/>
      <c r="O239" s="39"/>
      <c r="P239" s="39"/>
      <c r="Q239" s="40"/>
      <c r="R239" s="41"/>
      <c r="S239" s="77"/>
      <c r="T239" s="56"/>
      <c r="U239" s="101"/>
    </row>
    <row r="240" spans="1:21" x14ac:dyDescent="0.2">
      <c r="A240" s="11" t="str">
        <f t="shared" si="108"/>
        <v>Lothian</v>
      </c>
      <c r="B240" s="11" t="str">
        <f t="shared" si="109"/>
        <v xml:space="preserve">Anaesthetics </v>
      </c>
      <c r="C240" s="393" t="str">
        <f t="shared" si="117"/>
        <v>Anaesthetics</v>
      </c>
      <c r="D240" s="84" t="s">
        <v>79</v>
      </c>
      <c r="E240" s="21" t="s">
        <v>29</v>
      </c>
      <c r="F240" s="23"/>
      <c r="G240" s="24"/>
      <c r="H240" s="24"/>
      <c r="I240" s="25"/>
      <c r="J240" s="23"/>
      <c r="K240" s="24"/>
      <c r="L240" s="24"/>
      <c r="M240" s="25"/>
      <c r="N240" s="23"/>
      <c r="O240" s="24"/>
      <c r="P240" s="24"/>
      <c r="Q240" s="25"/>
      <c r="R240" s="41"/>
      <c r="S240" s="71"/>
      <c r="T240" s="72"/>
      <c r="U240" s="97"/>
    </row>
    <row r="241" spans="1:21" x14ac:dyDescent="0.2">
      <c r="A241" s="11" t="str">
        <f t="shared" si="108"/>
        <v>Lothian</v>
      </c>
      <c r="B241" s="11" t="str">
        <f t="shared" si="109"/>
        <v>Anaesthetics8</v>
      </c>
      <c r="C241" s="393" t="str">
        <f t="shared" si="117"/>
        <v>Anaesthetics</v>
      </c>
      <c r="D241" s="86">
        <v>8</v>
      </c>
      <c r="E241" s="44" t="s">
        <v>46</v>
      </c>
      <c r="F241" s="27"/>
      <c r="G241" s="28"/>
      <c r="H241" s="28"/>
      <c r="I241" s="29"/>
      <c r="J241" s="27"/>
      <c r="K241" s="28"/>
      <c r="L241" s="28"/>
      <c r="M241" s="29"/>
      <c r="N241" s="27"/>
      <c r="O241" s="28"/>
      <c r="P241" s="28"/>
      <c r="Q241" s="29"/>
      <c r="R241" s="39"/>
      <c r="S241" s="153">
        <f>SUM(F241:I241)</f>
        <v>0</v>
      </c>
      <c r="T241" s="154">
        <f>SUM(J241:M241)</f>
        <v>0</v>
      </c>
      <c r="U241" s="157">
        <f>SUM(N241:Q241)</f>
        <v>0</v>
      </c>
    </row>
    <row r="242" spans="1:21" x14ac:dyDescent="0.2">
      <c r="A242" s="11" t="str">
        <f t="shared" si="108"/>
        <v>Lothian</v>
      </c>
      <c r="B242" s="11" t="str">
        <f t="shared" si="109"/>
        <v>Anaesthetics9</v>
      </c>
      <c r="C242" s="393" t="str">
        <f t="shared" si="117"/>
        <v>Anaesthetics</v>
      </c>
      <c r="D242" s="86">
        <v>9</v>
      </c>
      <c r="E242" s="45" t="s">
        <v>53</v>
      </c>
      <c r="F242" s="31"/>
      <c r="G242" s="32"/>
      <c r="H242" s="32"/>
      <c r="I242" s="33"/>
      <c r="J242" s="31"/>
      <c r="K242" s="32"/>
      <c r="L242" s="32"/>
      <c r="M242" s="33"/>
      <c r="N242" s="31"/>
      <c r="O242" s="32"/>
      <c r="P242" s="32"/>
      <c r="Q242" s="33"/>
      <c r="R242" s="39"/>
      <c r="S242" s="159">
        <f>SUM(F242:I242)</f>
        <v>0</v>
      </c>
      <c r="T242" s="160">
        <f>SUM(J242:M242)</f>
        <v>0</v>
      </c>
      <c r="U242" s="162">
        <f>SUM(N242:Q242)</f>
        <v>0</v>
      </c>
    </row>
    <row r="243" spans="1:21" x14ac:dyDescent="0.2">
      <c r="A243" s="11" t="str">
        <f t="shared" si="108"/>
        <v>Lothian</v>
      </c>
      <c r="B243" s="11" t="str">
        <f t="shared" si="109"/>
        <v>Anaesthetics10</v>
      </c>
      <c r="C243" s="393" t="str">
        <f t="shared" si="117"/>
        <v>Anaesthetics</v>
      </c>
      <c r="D243" s="84">
        <v>10</v>
      </c>
      <c r="E243" s="21" t="s">
        <v>32</v>
      </c>
      <c r="F243" s="62">
        <f t="shared" ref="F243:Q243" si="119">SUM(F241:F242)</f>
        <v>0</v>
      </c>
      <c r="G243" s="63">
        <f t="shared" si="119"/>
        <v>0</v>
      </c>
      <c r="H243" s="63">
        <f t="shared" si="119"/>
        <v>0</v>
      </c>
      <c r="I243" s="64">
        <f t="shared" si="119"/>
        <v>0</v>
      </c>
      <c r="J243" s="62">
        <f t="shared" si="119"/>
        <v>0</v>
      </c>
      <c r="K243" s="63">
        <f t="shared" si="119"/>
        <v>0</v>
      </c>
      <c r="L243" s="63">
        <f t="shared" si="119"/>
        <v>0</v>
      </c>
      <c r="M243" s="64">
        <f t="shared" si="119"/>
        <v>0</v>
      </c>
      <c r="N243" s="62">
        <f t="shared" si="119"/>
        <v>0</v>
      </c>
      <c r="O243" s="63">
        <f t="shared" si="119"/>
        <v>0</v>
      </c>
      <c r="P243" s="63">
        <f t="shared" si="119"/>
        <v>0</v>
      </c>
      <c r="Q243" s="64">
        <f t="shared" si="119"/>
        <v>0</v>
      </c>
      <c r="R243" s="79"/>
      <c r="S243" s="62">
        <f>SUM(F243:I243)</f>
        <v>0</v>
      </c>
      <c r="T243" s="63">
        <f>SUM(J243:M243)</f>
        <v>0</v>
      </c>
      <c r="U243" s="100">
        <f>SUM(N243:Q243)</f>
        <v>0</v>
      </c>
    </row>
    <row r="244" spans="1:21" x14ac:dyDescent="0.2">
      <c r="A244" s="11" t="str">
        <f t="shared" si="108"/>
        <v>Lothian</v>
      </c>
      <c r="B244" s="11" t="str">
        <f t="shared" si="109"/>
        <v xml:space="preserve">Anaesthetics </v>
      </c>
      <c r="C244" s="393" t="str">
        <f t="shared" si="117"/>
        <v>Anaesthetics</v>
      </c>
      <c r="D244" s="89" t="s">
        <v>79</v>
      </c>
      <c r="E244" s="43"/>
      <c r="F244" s="38"/>
      <c r="G244" s="39"/>
      <c r="H244" s="39"/>
      <c r="I244" s="40"/>
      <c r="J244" s="38"/>
      <c r="K244" s="39"/>
      <c r="L244" s="39"/>
      <c r="M244" s="40"/>
      <c r="N244" s="38"/>
      <c r="O244" s="39"/>
      <c r="P244" s="39"/>
      <c r="Q244" s="40"/>
      <c r="R244" s="39"/>
      <c r="S244" s="77"/>
      <c r="T244" s="56"/>
      <c r="U244" s="101"/>
    </row>
    <row r="245" spans="1:21" x14ac:dyDescent="0.2">
      <c r="A245" s="11" t="str">
        <f t="shared" si="108"/>
        <v>Lothian</v>
      </c>
      <c r="B245" s="11" t="str">
        <f t="shared" si="109"/>
        <v xml:space="preserve">Anaesthetics </v>
      </c>
      <c r="C245" s="393" t="str">
        <f t="shared" si="117"/>
        <v>Anaesthetics</v>
      </c>
      <c r="D245" s="84" t="s">
        <v>79</v>
      </c>
      <c r="E245" s="21" t="s">
        <v>24</v>
      </c>
      <c r="F245" s="23"/>
      <c r="G245" s="24"/>
      <c r="H245" s="24"/>
      <c r="I245" s="25"/>
      <c r="J245" s="23"/>
      <c r="K245" s="24"/>
      <c r="L245" s="24"/>
      <c r="M245" s="25"/>
      <c r="N245" s="23"/>
      <c r="O245" s="24"/>
      <c r="P245" s="24"/>
      <c r="Q245" s="25"/>
      <c r="R245" s="39"/>
      <c r="S245" s="71"/>
      <c r="T245" s="72"/>
      <c r="U245" s="97"/>
    </row>
    <row r="246" spans="1:21" x14ac:dyDescent="0.2">
      <c r="A246" s="11" t="str">
        <f t="shared" si="108"/>
        <v>Lothian</v>
      </c>
      <c r="B246" s="11" t="str">
        <f t="shared" si="109"/>
        <v>Anaesthetics11</v>
      </c>
      <c r="C246" s="393" t="str">
        <f t="shared" si="117"/>
        <v>Anaesthetics</v>
      </c>
      <c r="D246" s="151">
        <v>11</v>
      </c>
      <c r="E246" s="152" t="s">
        <v>109</v>
      </c>
      <c r="F246" s="153">
        <f t="shared" ref="F246:Q246" si="120">F238-F241</f>
        <v>0</v>
      </c>
      <c r="G246" s="154">
        <f t="shared" si="120"/>
        <v>0</v>
      </c>
      <c r="H246" s="154">
        <f t="shared" si="120"/>
        <v>0</v>
      </c>
      <c r="I246" s="155">
        <f t="shared" si="120"/>
        <v>0</v>
      </c>
      <c r="J246" s="153">
        <f t="shared" si="120"/>
        <v>0</v>
      </c>
      <c r="K246" s="154">
        <f t="shared" si="120"/>
        <v>0</v>
      </c>
      <c r="L246" s="154">
        <f t="shared" si="120"/>
        <v>0</v>
      </c>
      <c r="M246" s="155">
        <f t="shared" si="120"/>
        <v>0</v>
      </c>
      <c r="N246" s="153">
        <f t="shared" si="120"/>
        <v>0</v>
      </c>
      <c r="O246" s="154">
        <f t="shared" si="120"/>
        <v>0</v>
      </c>
      <c r="P246" s="154">
        <f t="shared" si="120"/>
        <v>0</v>
      </c>
      <c r="Q246" s="155">
        <f t="shared" si="120"/>
        <v>0</v>
      </c>
      <c r="R246" s="56"/>
      <c r="S246" s="155">
        <f>S238-S241</f>
        <v>0</v>
      </c>
      <c r="T246" s="154">
        <f>T238-T241</f>
        <v>0</v>
      </c>
      <c r="U246" s="157">
        <f>U238-U241</f>
        <v>0</v>
      </c>
    </row>
    <row r="247" spans="1:21" x14ac:dyDescent="0.2">
      <c r="A247" s="11" t="str">
        <f t="shared" si="108"/>
        <v>Lothian</v>
      </c>
      <c r="B247" s="11" t="str">
        <f t="shared" si="109"/>
        <v>Anaesthetics12</v>
      </c>
      <c r="C247" s="393" t="str">
        <f t="shared" si="117"/>
        <v>Anaesthetics</v>
      </c>
      <c r="D247" s="151">
        <v>12</v>
      </c>
      <c r="E247" s="152" t="s">
        <v>110</v>
      </c>
      <c r="F247" s="159">
        <f t="shared" ref="F247:U247" si="121">F238-F243</f>
        <v>0</v>
      </c>
      <c r="G247" s="160">
        <f t="shared" si="121"/>
        <v>0</v>
      </c>
      <c r="H247" s="160">
        <f t="shared" si="121"/>
        <v>0</v>
      </c>
      <c r="I247" s="161">
        <f t="shared" si="121"/>
        <v>0</v>
      </c>
      <c r="J247" s="159">
        <f t="shared" si="121"/>
        <v>0</v>
      </c>
      <c r="K247" s="160">
        <f t="shared" si="121"/>
        <v>0</v>
      </c>
      <c r="L247" s="160">
        <f t="shared" si="121"/>
        <v>0</v>
      </c>
      <c r="M247" s="161">
        <f t="shared" si="121"/>
        <v>0</v>
      </c>
      <c r="N247" s="159">
        <f t="shared" si="121"/>
        <v>0</v>
      </c>
      <c r="O247" s="160">
        <f t="shared" si="121"/>
        <v>0</v>
      </c>
      <c r="P247" s="160">
        <f t="shared" si="121"/>
        <v>0</v>
      </c>
      <c r="Q247" s="161">
        <f t="shared" si="121"/>
        <v>0</v>
      </c>
      <c r="R247" s="56">
        <f t="shared" si="121"/>
        <v>0</v>
      </c>
      <c r="S247" s="159">
        <f t="shared" si="121"/>
        <v>0</v>
      </c>
      <c r="T247" s="160">
        <f t="shared" si="121"/>
        <v>0</v>
      </c>
      <c r="U247" s="162">
        <f t="shared" si="121"/>
        <v>0</v>
      </c>
    </row>
    <row r="248" spans="1:21" x14ac:dyDescent="0.2">
      <c r="A248" s="11" t="str">
        <f t="shared" si="108"/>
        <v>Lothian</v>
      </c>
      <c r="B248" s="11" t="str">
        <f t="shared" si="109"/>
        <v>Anaesthetics13</v>
      </c>
      <c r="C248" s="393" t="str">
        <f t="shared" si="117"/>
        <v>Anaesthetics</v>
      </c>
      <c r="D248" s="151">
        <v>13</v>
      </c>
      <c r="E248" s="158" t="s">
        <v>27</v>
      </c>
      <c r="F248" s="170">
        <f>F232+F247</f>
        <v>0</v>
      </c>
      <c r="G248" s="164">
        <f>F248+G247</f>
        <v>0</v>
      </c>
      <c r="H248" s="164">
        <f t="shared" ref="H248:Q248" si="122">G248+H247</f>
        <v>0</v>
      </c>
      <c r="I248" s="166">
        <f t="shared" si="122"/>
        <v>0</v>
      </c>
      <c r="J248" s="163">
        <f t="shared" si="122"/>
        <v>0</v>
      </c>
      <c r="K248" s="164">
        <f t="shared" si="122"/>
        <v>0</v>
      </c>
      <c r="L248" s="164">
        <f t="shared" si="122"/>
        <v>0</v>
      </c>
      <c r="M248" s="166">
        <f t="shared" si="122"/>
        <v>0</v>
      </c>
      <c r="N248" s="163">
        <f t="shared" si="122"/>
        <v>0</v>
      </c>
      <c r="O248" s="164">
        <f t="shared" si="122"/>
        <v>0</v>
      </c>
      <c r="P248" s="164">
        <f t="shared" si="122"/>
        <v>0</v>
      </c>
      <c r="Q248" s="166">
        <f t="shared" si="122"/>
        <v>0</v>
      </c>
      <c r="R248" s="56"/>
      <c r="S248" s="163">
        <f>I248</f>
        <v>0</v>
      </c>
      <c r="T248" s="164">
        <f>M248</f>
        <v>0</v>
      </c>
      <c r="U248" s="165">
        <f>Q248</f>
        <v>0</v>
      </c>
    </row>
    <row r="249" spans="1:21" x14ac:dyDescent="0.2">
      <c r="A249" s="11" t="str">
        <f t="shared" si="108"/>
        <v>Lothian</v>
      </c>
      <c r="B249" s="11" t="str">
        <f t="shared" si="109"/>
        <v>Anaesthetics14</v>
      </c>
      <c r="C249" s="393" t="str">
        <f t="shared" si="117"/>
        <v>Anaesthetics</v>
      </c>
      <c r="D249" s="151">
        <v>14</v>
      </c>
      <c r="E249" s="152" t="s">
        <v>25</v>
      </c>
      <c r="F249" s="163" t="e">
        <f t="shared" ref="F249:Q249" si="123">F248/(F243/13)</f>
        <v>#DIV/0!</v>
      </c>
      <c r="G249" s="164" t="e">
        <f t="shared" si="123"/>
        <v>#DIV/0!</v>
      </c>
      <c r="H249" s="164" t="e">
        <f t="shared" si="123"/>
        <v>#DIV/0!</v>
      </c>
      <c r="I249" s="166" t="e">
        <f t="shared" si="123"/>
        <v>#DIV/0!</v>
      </c>
      <c r="J249" s="163" t="e">
        <f t="shared" si="123"/>
        <v>#DIV/0!</v>
      </c>
      <c r="K249" s="164" t="e">
        <f t="shared" si="123"/>
        <v>#DIV/0!</v>
      </c>
      <c r="L249" s="164" t="e">
        <f t="shared" si="123"/>
        <v>#DIV/0!</v>
      </c>
      <c r="M249" s="166" t="e">
        <f t="shared" si="123"/>
        <v>#DIV/0!</v>
      </c>
      <c r="N249" s="163" t="e">
        <f t="shared" si="123"/>
        <v>#DIV/0!</v>
      </c>
      <c r="O249" s="164" t="e">
        <f t="shared" si="123"/>
        <v>#DIV/0!</v>
      </c>
      <c r="P249" s="164" t="e">
        <f t="shared" si="123"/>
        <v>#DIV/0!</v>
      </c>
      <c r="Q249" s="166" t="e">
        <f t="shared" si="123"/>
        <v>#DIV/0!</v>
      </c>
      <c r="R249" s="56"/>
      <c r="S249" s="163" t="e">
        <f>I249</f>
        <v>#DIV/0!</v>
      </c>
      <c r="T249" s="164" t="e">
        <f>M249</f>
        <v>#DIV/0!</v>
      </c>
      <c r="U249" s="165" t="e">
        <f>Q249</f>
        <v>#DIV/0!</v>
      </c>
    </row>
    <row r="250" spans="1:21" x14ac:dyDescent="0.2">
      <c r="A250" s="11" t="str">
        <f t="shared" si="108"/>
        <v>Lothian</v>
      </c>
      <c r="B250" s="11" t="str">
        <f t="shared" si="109"/>
        <v>Anaesthetics15</v>
      </c>
      <c r="C250" s="393" t="str">
        <f t="shared" si="117"/>
        <v>Anaesthetics</v>
      </c>
      <c r="D250" s="86">
        <v>15</v>
      </c>
      <c r="E250" s="45" t="s">
        <v>30</v>
      </c>
      <c r="F250" s="48"/>
      <c r="G250" s="46"/>
      <c r="H250" s="46"/>
      <c r="I250" s="47"/>
      <c r="J250" s="48"/>
      <c r="K250" s="46"/>
      <c r="L250" s="46"/>
      <c r="M250" s="47"/>
      <c r="N250" s="48"/>
      <c r="O250" s="46"/>
      <c r="P250" s="46"/>
      <c r="Q250" s="47"/>
      <c r="R250" s="39"/>
      <c r="S250" s="163">
        <f>I250</f>
        <v>0</v>
      </c>
      <c r="T250" s="164">
        <f>M250</f>
        <v>0</v>
      </c>
      <c r="U250" s="165">
        <f>Q250</f>
        <v>0</v>
      </c>
    </row>
    <row r="251" spans="1:21" x14ac:dyDescent="0.2">
      <c r="A251" s="11" t="str">
        <f t="shared" si="108"/>
        <v>Lothian</v>
      </c>
      <c r="B251" s="11" t="str">
        <f t="shared" si="109"/>
        <v>Anaesthetics16</v>
      </c>
      <c r="C251" s="393" t="str">
        <f t="shared" si="117"/>
        <v>Anaesthetics</v>
      </c>
      <c r="D251" s="151">
        <v>16</v>
      </c>
      <c r="E251" s="152" t="s">
        <v>187</v>
      </c>
      <c r="F251" s="163">
        <v>0</v>
      </c>
      <c r="G251" s="164">
        <v>0</v>
      </c>
      <c r="H251" s="164">
        <v>0</v>
      </c>
      <c r="I251" s="166">
        <v>0</v>
      </c>
      <c r="J251" s="163">
        <v>0</v>
      </c>
      <c r="K251" s="164">
        <v>0</v>
      </c>
      <c r="L251" s="164">
        <v>0</v>
      </c>
      <c r="M251" s="166">
        <v>0</v>
      </c>
      <c r="N251" s="400" t="s">
        <v>15</v>
      </c>
      <c r="O251" s="401" t="s">
        <v>15</v>
      </c>
      <c r="P251" s="401" t="s">
        <v>15</v>
      </c>
      <c r="Q251" s="402" t="s">
        <v>15</v>
      </c>
      <c r="R251" s="39"/>
      <c r="S251" s="163">
        <f>I251</f>
        <v>0</v>
      </c>
      <c r="T251" s="164">
        <f>M251</f>
        <v>0</v>
      </c>
      <c r="U251" s="165" t="str">
        <f>Q251</f>
        <v>-</v>
      </c>
    </row>
    <row r="252" spans="1:21" ht="13.5" thickBot="1" x14ac:dyDescent="0.25">
      <c r="A252" s="11" t="str">
        <f t="shared" si="108"/>
        <v>Lothian</v>
      </c>
      <c r="B252" s="11" t="str">
        <f t="shared" si="109"/>
        <v>Anaesthetics17</v>
      </c>
      <c r="C252" s="393" t="str">
        <f t="shared" si="117"/>
        <v>Anaesthetics</v>
      </c>
      <c r="D252" s="86">
        <v>17</v>
      </c>
      <c r="E252" s="44" t="s">
        <v>31</v>
      </c>
      <c r="F252" s="48"/>
      <c r="G252" s="46"/>
      <c r="H252" s="46"/>
      <c r="I252" s="47"/>
      <c r="J252" s="48"/>
      <c r="K252" s="46"/>
      <c r="L252" s="46"/>
      <c r="M252" s="47"/>
      <c r="N252" s="48"/>
      <c r="O252" s="46"/>
      <c r="P252" s="46"/>
      <c r="Q252" s="47"/>
      <c r="R252" s="39"/>
      <c r="S252" s="163">
        <f>I252</f>
        <v>0</v>
      </c>
      <c r="T252" s="164">
        <f>M252</f>
        <v>0</v>
      </c>
      <c r="U252" s="165">
        <f>Q252</f>
        <v>0</v>
      </c>
    </row>
    <row r="253" spans="1:21" ht="18.75" thickBot="1" x14ac:dyDescent="0.3">
      <c r="A253" s="11" t="str">
        <f t="shared" si="108"/>
        <v>Lothian</v>
      </c>
      <c r="B253" s="11" t="str">
        <f t="shared" si="109"/>
        <v>CardiologyCardiology</v>
      </c>
      <c r="C253" s="407" t="str">
        <f>D253</f>
        <v>Cardiology</v>
      </c>
      <c r="D253" s="408" t="s">
        <v>57</v>
      </c>
      <c r="E253" s="80"/>
      <c r="F253" s="124"/>
      <c r="G253" s="81"/>
      <c r="H253" s="81"/>
      <c r="I253" s="81"/>
      <c r="J253" s="81"/>
      <c r="K253" s="81"/>
      <c r="L253" s="81"/>
      <c r="M253" s="81"/>
      <c r="N253" s="69"/>
      <c r="O253" s="69"/>
      <c r="P253" s="69"/>
      <c r="Q253" s="69"/>
      <c r="R253" s="69"/>
      <c r="S253" s="131"/>
      <c r="T253" s="131"/>
      <c r="U253" s="132"/>
    </row>
    <row r="254" spans="1:21" x14ac:dyDescent="0.2">
      <c r="A254" s="11" t="str">
        <f t="shared" si="108"/>
        <v>Lothian</v>
      </c>
      <c r="B254" s="11" t="str">
        <f t="shared" si="109"/>
        <v>Cardiology1</v>
      </c>
      <c r="C254" s="393" t="str">
        <f t="shared" ref="C254:C276" si="124">C253</f>
        <v>Cardiology</v>
      </c>
      <c r="D254" s="84">
        <v>1</v>
      </c>
      <c r="E254" s="21" t="s">
        <v>52</v>
      </c>
      <c r="F254" s="516"/>
      <c r="G254" s="20"/>
      <c r="H254" s="20"/>
      <c r="I254" s="117"/>
      <c r="J254" s="125"/>
      <c r="K254" s="13"/>
      <c r="L254" s="13"/>
      <c r="M254" s="126"/>
      <c r="N254" s="125"/>
      <c r="O254" s="13"/>
      <c r="P254" s="13"/>
      <c r="Q254" s="126"/>
      <c r="R254" s="41"/>
      <c r="S254" s="114"/>
      <c r="T254" s="65"/>
      <c r="U254" s="115"/>
    </row>
    <row r="255" spans="1:21" x14ac:dyDescent="0.2">
      <c r="A255" s="11" t="str">
        <f t="shared" si="108"/>
        <v>Lothian</v>
      </c>
      <c r="B255" s="11" t="str">
        <f t="shared" si="109"/>
        <v>Cardiology2</v>
      </c>
      <c r="C255" s="393" t="str">
        <f t="shared" si="124"/>
        <v>Cardiology</v>
      </c>
      <c r="D255" s="84">
        <v>2</v>
      </c>
      <c r="E255" s="21" t="s">
        <v>93</v>
      </c>
      <c r="F255" s="197"/>
      <c r="G255" s="20"/>
      <c r="H255" s="20"/>
      <c r="I255" s="117"/>
      <c r="J255" s="116"/>
      <c r="K255" s="20"/>
      <c r="L255" s="20"/>
      <c r="M255" s="117"/>
      <c r="N255" s="116"/>
      <c r="O255" s="20"/>
      <c r="P255" s="20"/>
      <c r="Q255" s="117"/>
      <c r="R255" s="41"/>
      <c r="S255" s="114"/>
      <c r="T255" s="65"/>
      <c r="U255" s="115"/>
    </row>
    <row r="256" spans="1:21" x14ac:dyDescent="0.2">
      <c r="A256" s="11" t="str">
        <f t="shared" si="108"/>
        <v>Lothian</v>
      </c>
      <c r="B256" s="11" t="str">
        <f t="shared" si="109"/>
        <v>Cardiology3</v>
      </c>
      <c r="C256" s="393" t="str">
        <f t="shared" si="124"/>
        <v>Cardiology</v>
      </c>
      <c r="D256" s="84">
        <v>3</v>
      </c>
      <c r="E256" s="21" t="s">
        <v>94</v>
      </c>
      <c r="F256" s="197"/>
      <c r="G256" s="20"/>
      <c r="H256" s="20"/>
      <c r="I256" s="117"/>
      <c r="J256" s="116"/>
      <c r="K256" s="20"/>
      <c r="L256" s="20"/>
      <c r="M256" s="117"/>
      <c r="N256" s="116"/>
      <c r="O256" s="20"/>
      <c r="P256" s="20"/>
      <c r="Q256" s="117"/>
      <c r="R256" s="41"/>
      <c r="S256" s="114"/>
      <c r="T256" s="65"/>
      <c r="U256" s="115"/>
    </row>
    <row r="257" spans="1:21" x14ac:dyDescent="0.2">
      <c r="A257" s="11" t="str">
        <f t="shared" si="108"/>
        <v>Lothian</v>
      </c>
      <c r="B257" s="11" t="str">
        <f t="shared" si="109"/>
        <v xml:space="preserve">Cardiology </v>
      </c>
      <c r="C257" s="393" t="str">
        <f t="shared" si="124"/>
        <v>Cardiology</v>
      </c>
      <c r="D257" s="88" t="s">
        <v>79</v>
      </c>
      <c r="E257" s="34"/>
      <c r="F257" s="20"/>
      <c r="G257" s="20"/>
      <c r="H257" s="20"/>
      <c r="I257" s="117"/>
      <c r="J257" s="127"/>
      <c r="K257" s="52"/>
      <c r="L257" s="52"/>
      <c r="M257" s="128"/>
      <c r="N257" s="127"/>
      <c r="O257" s="52"/>
      <c r="P257" s="52"/>
      <c r="Q257" s="128"/>
      <c r="R257" s="41"/>
      <c r="S257" s="114"/>
      <c r="T257" s="65"/>
      <c r="U257" s="115"/>
    </row>
    <row r="258" spans="1:21" x14ac:dyDescent="0.2">
      <c r="A258" s="11" t="str">
        <f t="shared" si="108"/>
        <v>Lothian</v>
      </c>
      <c r="B258" s="11" t="str">
        <f t="shared" si="109"/>
        <v xml:space="preserve">Cardiology </v>
      </c>
      <c r="C258" s="393" t="str">
        <f t="shared" si="124"/>
        <v>Cardiology</v>
      </c>
      <c r="D258" s="84" t="s">
        <v>79</v>
      </c>
      <c r="E258" s="21" t="s">
        <v>33</v>
      </c>
      <c r="F258" s="23"/>
      <c r="G258" s="24"/>
      <c r="H258" s="24"/>
      <c r="I258" s="25"/>
      <c r="J258" s="23"/>
      <c r="K258" s="24"/>
      <c r="L258" s="24"/>
      <c r="M258" s="25"/>
      <c r="N258" s="23"/>
      <c r="O258" s="24"/>
      <c r="P258" s="24"/>
      <c r="Q258" s="25"/>
      <c r="R258" s="41"/>
      <c r="S258" s="71"/>
      <c r="T258" s="72"/>
      <c r="U258" s="97"/>
    </row>
    <row r="259" spans="1:21" x14ac:dyDescent="0.2">
      <c r="A259" s="11" t="str">
        <f t="shared" si="108"/>
        <v>Lothian</v>
      </c>
      <c r="B259" s="11" t="str">
        <f t="shared" si="109"/>
        <v>Cardiology4</v>
      </c>
      <c r="C259" s="393" t="str">
        <f t="shared" si="124"/>
        <v>Cardiology</v>
      </c>
      <c r="D259" s="86">
        <v>4</v>
      </c>
      <c r="E259" s="44" t="s">
        <v>14</v>
      </c>
      <c r="F259" s="27"/>
      <c r="G259" s="28"/>
      <c r="H259" s="28"/>
      <c r="I259" s="29"/>
      <c r="J259" s="27"/>
      <c r="K259" s="28"/>
      <c r="L259" s="28"/>
      <c r="M259" s="29"/>
      <c r="N259" s="27"/>
      <c r="O259" s="28"/>
      <c r="P259" s="28"/>
      <c r="Q259" s="29"/>
      <c r="R259" s="41"/>
      <c r="S259" s="179">
        <f>SUM(F259:I259)</f>
        <v>0</v>
      </c>
      <c r="T259" s="180">
        <f>SUM(J259:M259)</f>
        <v>0</v>
      </c>
      <c r="U259" s="181">
        <f>SUM(N259:Q259)</f>
        <v>0</v>
      </c>
    </row>
    <row r="260" spans="1:21" x14ac:dyDescent="0.2">
      <c r="A260" s="11" t="str">
        <f t="shared" si="108"/>
        <v>Lothian</v>
      </c>
      <c r="B260" s="11" t="str">
        <f t="shared" si="109"/>
        <v>Cardiology5</v>
      </c>
      <c r="C260" s="393" t="str">
        <f t="shared" si="124"/>
        <v>Cardiology</v>
      </c>
      <c r="D260" s="151">
        <v>5</v>
      </c>
      <c r="E260" s="158" t="s">
        <v>28</v>
      </c>
      <c r="F260" s="160">
        <v>0</v>
      </c>
      <c r="G260" s="154">
        <v>0</v>
      </c>
      <c r="H260" s="154">
        <v>0</v>
      </c>
      <c r="I260" s="155">
        <v>0</v>
      </c>
      <c r="J260" s="153">
        <v>0</v>
      </c>
      <c r="K260" s="154">
        <v>0</v>
      </c>
      <c r="L260" s="154">
        <v>0</v>
      </c>
      <c r="M260" s="155">
        <v>0</v>
      </c>
      <c r="N260" s="153">
        <v>0</v>
      </c>
      <c r="O260" s="154">
        <v>0</v>
      </c>
      <c r="P260" s="154">
        <v>0</v>
      </c>
      <c r="Q260" s="155">
        <v>0</v>
      </c>
      <c r="R260" s="79"/>
      <c r="S260" s="153">
        <f>SUM(F260:I260)</f>
        <v>0</v>
      </c>
      <c r="T260" s="154">
        <f>SUM(J260:M260)</f>
        <v>0</v>
      </c>
      <c r="U260" s="157">
        <f>SUM(N260:Q260)</f>
        <v>0</v>
      </c>
    </row>
    <row r="261" spans="1:21" x14ac:dyDescent="0.2">
      <c r="A261" s="11" t="str">
        <f t="shared" si="108"/>
        <v>Lothian</v>
      </c>
      <c r="B261" s="11" t="str">
        <f t="shared" si="109"/>
        <v>Cardiology6</v>
      </c>
      <c r="C261" s="393" t="str">
        <f t="shared" si="124"/>
        <v>Cardiology</v>
      </c>
      <c r="D261" s="87">
        <v>6</v>
      </c>
      <c r="E261" s="45" t="s">
        <v>13</v>
      </c>
      <c r="F261" s="31"/>
      <c r="G261" s="32"/>
      <c r="H261" s="32"/>
      <c r="I261" s="33"/>
      <c r="J261" s="31"/>
      <c r="K261" s="32"/>
      <c r="L261" s="32"/>
      <c r="M261" s="33"/>
      <c r="N261" s="31"/>
      <c r="O261" s="32"/>
      <c r="P261" s="32"/>
      <c r="Q261" s="33"/>
      <c r="R261" s="41"/>
      <c r="S261" s="159">
        <f>SUM(F261:I261)</f>
        <v>0</v>
      </c>
      <c r="T261" s="160">
        <f>SUM(J261:M261)</f>
        <v>0</v>
      </c>
      <c r="U261" s="162">
        <f>SUM(N261:Q261)</f>
        <v>0</v>
      </c>
    </row>
    <row r="262" spans="1:21" x14ac:dyDescent="0.2">
      <c r="A262" s="11" t="str">
        <f t="shared" si="108"/>
        <v>Lothian</v>
      </c>
      <c r="B262" s="11" t="str">
        <f t="shared" si="109"/>
        <v>Cardiology7</v>
      </c>
      <c r="C262" s="393" t="str">
        <f t="shared" si="124"/>
        <v>Cardiology</v>
      </c>
      <c r="D262" s="84">
        <v>7</v>
      </c>
      <c r="E262" s="21" t="s">
        <v>16</v>
      </c>
      <c r="F262" s="62">
        <f t="shared" ref="F262:Q262" si="125">SUM(F259:F260)-F261</f>
        <v>0</v>
      </c>
      <c r="G262" s="63">
        <f t="shared" si="125"/>
        <v>0</v>
      </c>
      <c r="H262" s="63">
        <f t="shared" si="125"/>
        <v>0</v>
      </c>
      <c r="I262" s="64">
        <f t="shared" si="125"/>
        <v>0</v>
      </c>
      <c r="J262" s="62">
        <f t="shared" si="125"/>
        <v>0</v>
      </c>
      <c r="K262" s="63">
        <f t="shared" si="125"/>
        <v>0</v>
      </c>
      <c r="L262" s="63">
        <f t="shared" si="125"/>
        <v>0</v>
      </c>
      <c r="M262" s="64">
        <f t="shared" si="125"/>
        <v>0</v>
      </c>
      <c r="N262" s="62">
        <f t="shared" si="125"/>
        <v>0</v>
      </c>
      <c r="O262" s="63">
        <f t="shared" si="125"/>
        <v>0</v>
      </c>
      <c r="P262" s="63">
        <f t="shared" si="125"/>
        <v>0</v>
      </c>
      <c r="Q262" s="64">
        <f t="shared" si="125"/>
        <v>0</v>
      </c>
      <c r="R262" s="79"/>
      <c r="S262" s="62">
        <f>SUM(F262:I262)</f>
        <v>0</v>
      </c>
      <c r="T262" s="63">
        <f>SUM(J262:M262)</f>
        <v>0</v>
      </c>
      <c r="U262" s="100">
        <f>SUM(N262:Q262)</f>
        <v>0</v>
      </c>
    </row>
    <row r="263" spans="1:21" x14ac:dyDescent="0.2">
      <c r="A263" s="11" t="str">
        <f t="shared" si="108"/>
        <v>Lothian</v>
      </c>
      <c r="B263" s="11" t="str">
        <f t="shared" si="109"/>
        <v xml:space="preserve">Cardiology </v>
      </c>
      <c r="C263" s="393" t="str">
        <f t="shared" si="124"/>
        <v>Cardiology</v>
      </c>
      <c r="D263" s="88" t="s">
        <v>79</v>
      </c>
      <c r="E263" s="34"/>
      <c r="F263" s="35"/>
      <c r="G263" s="36"/>
      <c r="H263" s="36"/>
      <c r="I263" s="37"/>
      <c r="J263" s="38"/>
      <c r="K263" s="39"/>
      <c r="L263" s="39"/>
      <c r="M263" s="40"/>
      <c r="N263" s="38"/>
      <c r="O263" s="39"/>
      <c r="P263" s="39"/>
      <c r="Q263" s="40"/>
      <c r="R263" s="41"/>
      <c r="S263" s="77"/>
      <c r="T263" s="56"/>
      <c r="U263" s="101"/>
    </row>
    <row r="264" spans="1:21" x14ac:dyDescent="0.2">
      <c r="A264" s="11" t="str">
        <f t="shared" si="108"/>
        <v>Lothian</v>
      </c>
      <c r="B264" s="11" t="str">
        <f t="shared" si="109"/>
        <v xml:space="preserve">Cardiology </v>
      </c>
      <c r="C264" s="393" t="str">
        <f t="shared" si="124"/>
        <v>Cardiology</v>
      </c>
      <c r="D264" s="84" t="s">
        <v>79</v>
      </c>
      <c r="E264" s="21" t="s">
        <v>29</v>
      </c>
      <c r="F264" s="23"/>
      <c r="G264" s="24"/>
      <c r="H264" s="24"/>
      <c r="I264" s="25"/>
      <c r="J264" s="23"/>
      <c r="K264" s="24"/>
      <c r="L264" s="24"/>
      <c r="M264" s="25"/>
      <c r="N264" s="23"/>
      <c r="O264" s="24"/>
      <c r="P264" s="24"/>
      <c r="Q264" s="25"/>
      <c r="R264" s="41"/>
      <c r="S264" s="71"/>
      <c r="T264" s="72"/>
      <c r="U264" s="97"/>
    </row>
    <row r="265" spans="1:21" x14ac:dyDescent="0.2">
      <c r="A265" s="11" t="str">
        <f t="shared" si="108"/>
        <v>Lothian</v>
      </c>
      <c r="B265" s="11" t="str">
        <f t="shared" si="109"/>
        <v>Cardiology8</v>
      </c>
      <c r="C265" s="393" t="str">
        <f t="shared" si="124"/>
        <v>Cardiology</v>
      </c>
      <c r="D265" s="86">
        <v>8</v>
      </c>
      <c r="E265" s="44" t="s">
        <v>46</v>
      </c>
      <c r="F265" s="27"/>
      <c r="G265" s="28"/>
      <c r="H265" s="28"/>
      <c r="I265" s="29"/>
      <c r="J265" s="27"/>
      <c r="K265" s="28"/>
      <c r="L265" s="28"/>
      <c r="M265" s="29"/>
      <c r="N265" s="27"/>
      <c r="O265" s="28"/>
      <c r="P265" s="28"/>
      <c r="Q265" s="29"/>
      <c r="R265" s="39"/>
      <c r="S265" s="153">
        <f>SUM(F265:I265)</f>
        <v>0</v>
      </c>
      <c r="T265" s="154">
        <f>SUM(J265:M265)</f>
        <v>0</v>
      </c>
      <c r="U265" s="157">
        <f>SUM(N265:Q265)</f>
        <v>0</v>
      </c>
    </row>
    <row r="266" spans="1:21" x14ac:dyDescent="0.2">
      <c r="A266" s="11" t="str">
        <f t="shared" si="108"/>
        <v>Lothian</v>
      </c>
      <c r="B266" s="11" t="str">
        <f t="shared" si="109"/>
        <v>Cardiology9</v>
      </c>
      <c r="C266" s="393" t="str">
        <f t="shared" si="124"/>
        <v>Cardiology</v>
      </c>
      <c r="D266" s="86">
        <v>9</v>
      </c>
      <c r="E266" s="45" t="s">
        <v>53</v>
      </c>
      <c r="F266" s="31"/>
      <c r="G266" s="32"/>
      <c r="H266" s="32"/>
      <c r="I266" s="33"/>
      <c r="J266" s="31"/>
      <c r="K266" s="32"/>
      <c r="L266" s="32"/>
      <c r="M266" s="33"/>
      <c r="N266" s="31"/>
      <c r="O266" s="32"/>
      <c r="P266" s="32"/>
      <c r="Q266" s="33"/>
      <c r="R266" s="39"/>
      <c r="S266" s="159">
        <f>SUM(F266:I266)</f>
        <v>0</v>
      </c>
      <c r="T266" s="160">
        <f>SUM(J266:M266)</f>
        <v>0</v>
      </c>
      <c r="U266" s="162">
        <f>SUM(N266:Q266)</f>
        <v>0</v>
      </c>
    </row>
    <row r="267" spans="1:21" x14ac:dyDescent="0.2">
      <c r="A267" s="11" t="str">
        <f t="shared" si="108"/>
        <v>Lothian</v>
      </c>
      <c r="B267" s="11" t="str">
        <f t="shared" si="109"/>
        <v>Cardiology10</v>
      </c>
      <c r="C267" s="393" t="str">
        <f t="shared" si="124"/>
        <v>Cardiology</v>
      </c>
      <c r="D267" s="84">
        <v>10</v>
      </c>
      <c r="E267" s="21" t="s">
        <v>32</v>
      </c>
      <c r="F267" s="62">
        <f t="shared" ref="F267:Q267" si="126">SUM(F265:F266)</f>
        <v>0</v>
      </c>
      <c r="G267" s="63">
        <f t="shared" si="126"/>
        <v>0</v>
      </c>
      <c r="H267" s="63">
        <f t="shared" si="126"/>
        <v>0</v>
      </c>
      <c r="I267" s="64">
        <f t="shared" si="126"/>
        <v>0</v>
      </c>
      <c r="J267" s="62">
        <f t="shared" si="126"/>
        <v>0</v>
      </c>
      <c r="K267" s="63">
        <f t="shared" si="126"/>
        <v>0</v>
      </c>
      <c r="L267" s="63">
        <f t="shared" si="126"/>
        <v>0</v>
      </c>
      <c r="M267" s="64">
        <f t="shared" si="126"/>
        <v>0</v>
      </c>
      <c r="N267" s="62">
        <f t="shared" si="126"/>
        <v>0</v>
      </c>
      <c r="O267" s="63">
        <f t="shared" si="126"/>
        <v>0</v>
      </c>
      <c r="P267" s="63">
        <f t="shared" si="126"/>
        <v>0</v>
      </c>
      <c r="Q267" s="64">
        <f t="shared" si="126"/>
        <v>0</v>
      </c>
      <c r="R267" s="79"/>
      <c r="S267" s="62">
        <f>SUM(F267:I267)</f>
        <v>0</v>
      </c>
      <c r="T267" s="63">
        <f>SUM(J267:M267)</f>
        <v>0</v>
      </c>
      <c r="U267" s="100">
        <f>SUM(N267:Q267)</f>
        <v>0</v>
      </c>
    </row>
    <row r="268" spans="1:21" x14ac:dyDescent="0.2">
      <c r="A268" s="11" t="str">
        <f t="shared" si="108"/>
        <v>Lothian</v>
      </c>
      <c r="B268" s="11" t="str">
        <f t="shared" si="109"/>
        <v xml:space="preserve">Cardiology </v>
      </c>
      <c r="C268" s="393" t="str">
        <f t="shared" si="124"/>
        <v>Cardiology</v>
      </c>
      <c r="D268" s="89" t="s">
        <v>79</v>
      </c>
      <c r="E268" s="43"/>
      <c r="F268" s="38"/>
      <c r="G268" s="39"/>
      <c r="H268" s="39"/>
      <c r="I268" s="40"/>
      <c r="J268" s="38"/>
      <c r="K268" s="39"/>
      <c r="L268" s="39"/>
      <c r="M268" s="40"/>
      <c r="N268" s="38"/>
      <c r="O268" s="39"/>
      <c r="P268" s="39"/>
      <c r="Q268" s="40"/>
      <c r="R268" s="39"/>
      <c r="S268" s="77"/>
      <c r="T268" s="56"/>
      <c r="U268" s="101"/>
    </row>
    <row r="269" spans="1:21" x14ac:dyDescent="0.2">
      <c r="A269" s="11" t="str">
        <f t="shared" si="108"/>
        <v>Lothian</v>
      </c>
      <c r="B269" s="11" t="str">
        <f t="shared" si="109"/>
        <v xml:space="preserve">Cardiology </v>
      </c>
      <c r="C269" s="393" t="str">
        <f t="shared" si="124"/>
        <v>Cardiology</v>
      </c>
      <c r="D269" s="84" t="s">
        <v>79</v>
      </c>
      <c r="E269" s="21" t="s">
        <v>24</v>
      </c>
      <c r="F269" s="23"/>
      <c r="G269" s="24"/>
      <c r="H269" s="24"/>
      <c r="I269" s="25"/>
      <c r="J269" s="23"/>
      <c r="K269" s="24"/>
      <c r="L269" s="24"/>
      <c r="M269" s="25"/>
      <c r="N269" s="23"/>
      <c r="O269" s="24"/>
      <c r="P269" s="24"/>
      <c r="Q269" s="25"/>
      <c r="R269" s="39"/>
      <c r="S269" s="71"/>
      <c r="T269" s="72"/>
      <c r="U269" s="97"/>
    </row>
    <row r="270" spans="1:21" x14ac:dyDescent="0.2">
      <c r="A270" s="11" t="str">
        <f t="shared" ref="A270:A333" si="127">$E$5</f>
        <v>Lothian</v>
      </c>
      <c r="B270" s="11" t="str">
        <f t="shared" ref="B270:B333" si="128">CONCATENATE(C270,D270)</f>
        <v>Cardiology11</v>
      </c>
      <c r="C270" s="393" t="str">
        <f t="shared" si="124"/>
        <v>Cardiology</v>
      </c>
      <c r="D270" s="151">
        <v>11</v>
      </c>
      <c r="E270" s="152" t="s">
        <v>109</v>
      </c>
      <c r="F270" s="153">
        <f t="shared" ref="F270:Q270" si="129">F262-F265</f>
        <v>0</v>
      </c>
      <c r="G270" s="154">
        <f t="shared" si="129"/>
        <v>0</v>
      </c>
      <c r="H270" s="154">
        <f t="shared" si="129"/>
        <v>0</v>
      </c>
      <c r="I270" s="155">
        <f t="shared" si="129"/>
        <v>0</v>
      </c>
      <c r="J270" s="153">
        <f t="shared" si="129"/>
        <v>0</v>
      </c>
      <c r="K270" s="154">
        <f t="shared" si="129"/>
        <v>0</v>
      </c>
      <c r="L270" s="154">
        <f t="shared" si="129"/>
        <v>0</v>
      </c>
      <c r="M270" s="155">
        <f t="shared" si="129"/>
        <v>0</v>
      </c>
      <c r="N270" s="153">
        <f t="shared" si="129"/>
        <v>0</v>
      </c>
      <c r="O270" s="154">
        <f t="shared" si="129"/>
        <v>0</v>
      </c>
      <c r="P270" s="154">
        <f t="shared" si="129"/>
        <v>0</v>
      </c>
      <c r="Q270" s="155">
        <f t="shared" si="129"/>
        <v>0</v>
      </c>
      <c r="R270" s="56"/>
      <c r="S270" s="155">
        <f>S262-S265</f>
        <v>0</v>
      </c>
      <c r="T270" s="154">
        <f>T262-T265</f>
        <v>0</v>
      </c>
      <c r="U270" s="157">
        <f>U262-U265</f>
        <v>0</v>
      </c>
    </row>
    <row r="271" spans="1:21" x14ac:dyDescent="0.2">
      <c r="A271" s="11" t="str">
        <f t="shared" si="127"/>
        <v>Lothian</v>
      </c>
      <c r="B271" s="11" t="str">
        <f t="shared" si="128"/>
        <v>Cardiology12</v>
      </c>
      <c r="C271" s="393" t="str">
        <f t="shared" si="124"/>
        <v>Cardiology</v>
      </c>
      <c r="D271" s="151">
        <v>12</v>
      </c>
      <c r="E271" s="152" t="s">
        <v>110</v>
      </c>
      <c r="F271" s="159">
        <f t="shared" ref="F271:U271" si="130">F262-F267</f>
        <v>0</v>
      </c>
      <c r="G271" s="160">
        <f t="shared" si="130"/>
        <v>0</v>
      </c>
      <c r="H271" s="160">
        <f t="shared" si="130"/>
        <v>0</v>
      </c>
      <c r="I271" s="161">
        <f t="shared" si="130"/>
        <v>0</v>
      </c>
      <c r="J271" s="159">
        <f t="shared" si="130"/>
        <v>0</v>
      </c>
      <c r="K271" s="160">
        <f t="shared" si="130"/>
        <v>0</v>
      </c>
      <c r="L271" s="160">
        <f t="shared" si="130"/>
        <v>0</v>
      </c>
      <c r="M271" s="161">
        <f t="shared" si="130"/>
        <v>0</v>
      </c>
      <c r="N271" s="159">
        <f t="shared" si="130"/>
        <v>0</v>
      </c>
      <c r="O271" s="160">
        <f t="shared" si="130"/>
        <v>0</v>
      </c>
      <c r="P271" s="160">
        <f t="shared" si="130"/>
        <v>0</v>
      </c>
      <c r="Q271" s="161">
        <f t="shared" si="130"/>
        <v>0</v>
      </c>
      <c r="R271" s="56">
        <f t="shared" si="130"/>
        <v>0</v>
      </c>
      <c r="S271" s="159">
        <f t="shared" si="130"/>
        <v>0</v>
      </c>
      <c r="T271" s="160">
        <f t="shared" si="130"/>
        <v>0</v>
      </c>
      <c r="U271" s="162">
        <f t="shared" si="130"/>
        <v>0</v>
      </c>
    </row>
    <row r="272" spans="1:21" x14ac:dyDescent="0.2">
      <c r="A272" s="11" t="str">
        <f t="shared" si="127"/>
        <v>Lothian</v>
      </c>
      <c r="B272" s="11" t="str">
        <f t="shared" si="128"/>
        <v>Cardiology13</v>
      </c>
      <c r="C272" s="393" t="str">
        <f t="shared" si="124"/>
        <v>Cardiology</v>
      </c>
      <c r="D272" s="151">
        <v>13</v>
      </c>
      <c r="E272" s="158" t="s">
        <v>27</v>
      </c>
      <c r="F272" s="170">
        <f>F256+F271</f>
        <v>0</v>
      </c>
      <c r="G272" s="164">
        <f>F272+G271</f>
        <v>0</v>
      </c>
      <c r="H272" s="164">
        <f t="shared" ref="H272:Q272" si="131">G272+H271</f>
        <v>0</v>
      </c>
      <c r="I272" s="166">
        <f t="shared" si="131"/>
        <v>0</v>
      </c>
      <c r="J272" s="163">
        <f t="shared" si="131"/>
        <v>0</v>
      </c>
      <c r="K272" s="164">
        <f t="shared" si="131"/>
        <v>0</v>
      </c>
      <c r="L272" s="164">
        <f t="shared" si="131"/>
        <v>0</v>
      </c>
      <c r="M272" s="166">
        <f t="shared" si="131"/>
        <v>0</v>
      </c>
      <c r="N272" s="163">
        <f t="shared" si="131"/>
        <v>0</v>
      </c>
      <c r="O272" s="164">
        <f t="shared" si="131"/>
        <v>0</v>
      </c>
      <c r="P272" s="164">
        <f t="shared" si="131"/>
        <v>0</v>
      </c>
      <c r="Q272" s="166">
        <f t="shared" si="131"/>
        <v>0</v>
      </c>
      <c r="R272" s="56"/>
      <c r="S272" s="163">
        <f>I272</f>
        <v>0</v>
      </c>
      <c r="T272" s="164">
        <f>M272</f>
        <v>0</v>
      </c>
      <c r="U272" s="165">
        <f>Q272</f>
        <v>0</v>
      </c>
    </row>
    <row r="273" spans="1:21" x14ac:dyDescent="0.2">
      <c r="A273" s="11" t="str">
        <f t="shared" si="127"/>
        <v>Lothian</v>
      </c>
      <c r="B273" s="11" t="str">
        <f t="shared" si="128"/>
        <v>Cardiology14</v>
      </c>
      <c r="C273" s="393" t="str">
        <f t="shared" si="124"/>
        <v>Cardiology</v>
      </c>
      <c r="D273" s="151">
        <v>14</v>
      </c>
      <c r="E273" s="152" t="s">
        <v>25</v>
      </c>
      <c r="F273" s="163" t="e">
        <f t="shared" ref="F273:Q273" si="132">F272/(F267/13)</f>
        <v>#DIV/0!</v>
      </c>
      <c r="G273" s="164" t="e">
        <f t="shared" si="132"/>
        <v>#DIV/0!</v>
      </c>
      <c r="H273" s="164" t="e">
        <f t="shared" si="132"/>
        <v>#DIV/0!</v>
      </c>
      <c r="I273" s="166" t="e">
        <f t="shared" si="132"/>
        <v>#DIV/0!</v>
      </c>
      <c r="J273" s="163" t="e">
        <f t="shared" si="132"/>
        <v>#DIV/0!</v>
      </c>
      <c r="K273" s="164" t="e">
        <f t="shared" si="132"/>
        <v>#DIV/0!</v>
      </c>
      <c r="L273" s="164" t="e">
        <f t="shared" si="132"/>
        <v>#DIV/0!</v>
      </c>
      <c r="M273" s="166" t="e">
        <f t="shared" si="132"/>
        <v>#DIV/0!</v>
      </c>
      <c r="N273" s="163" t="e">
        <f t="shared" si="132"/>
        <v>#DIV/0!</v>
      </c>
      <c r="O273" s="164" t="e">
        <f t="shared" si="132"/>
        <v>#DIV/0!</v>
      </c>
      <c r="P273" s="164" t="e">
        <f t="shared" si="132"/>
        <v>#DIV/0!</v>
      </c>
      <c r="Q273" s="166" t="e">
        <f t="shared" si="132"/>
        <v>#DIV/0!</v>
      </c>
      <c r="R273" s="56"/>
      <c r="S273" s="163" t="e">
        <f>I273</f>
        <v>#DIV/0!</v>
      </c>
      <c r="T273" s="164" t="e">
        <f>M273</f>
        <v>#DIV/0!</v>
      </c>
      <c r="U273" s="165" t="e">
        <f>Q273</f>
        <v>#DIV/0!</v>
      </c>
    </row>
    <row r="274" spans="1:21" x14ac:dyDescent="0.2">
      <c r="A274" s="11" t="str">
        <f t="shared" si="127"/>
        <v>Lothian</v>
      </c>
      <c r="B274" s="11" t="str">
        <f t="shared" si="128"/>
        <v>Cardiology15</v>
      </c>
      <c r="C274" s="393" t="str">
        <f t="shared" si="124"/>
        <v>Cardiology</v>
      </c>
      <c r="D274" s="86">
        <v>15</v>
      </c>
      <c r="E274" s="45" t="s">
        <v>30</v>
      </c>
      <c r="F274" s="48"/>
      <c r="G274" s="46"/>
      <c r="H274" s="46"/>
      <c r="I274" s="47"/>
      <c r="J274" s="48"/>
      <c r="K274" s="46"/>
      <c r="L274" s="46"/>
      <c r="M274" s="47"/>
      <c r="N274" s="48"/>
      <c r="O274" s="46"/>
      <c r="P274" s="46"/>
      <c r="Q274" s="47"/>
      <c r="R274" s="39"/>
      <c r="S274" s="163">
        <f>I274</f>
        <v>0</v>
      </c>
      <c r="T274" s="164">
        <f>M274</f>
        <v>0</v>
      </c>
      <c r="U274" s="165">
        <f>Q274</f>
        <v>0</v>
      </c>
    </row>
    <row r="275" spans="1:21" x14ac:dyDescent="0.2">
      <c r="A275" s="11" t="str">
        <f t="shared" si="127"/>
        <v>Lothian</v>
      </c>
      <c r="B275" s="11" t="str">
        <f t="shared" si="128"/>
        <v>Cardiology16</v>
      </c>
      <c r="C275" s="393" t="str">
        <f t="shared" si="124"/>
        <v>Cardiology</v>
      </c>
      <c r="D275" s="151">
        <v>16</v>
      </c>
      <c r="E275" s="152" t="s">
        <v>187</v>
      </c>
      <c r="F275" s="163">
        <v>4.8410635312470989</v>
      </c>
      <c r="G275" s="164">
        <v>4.4484279784288301</v>
      </c>
      <c r="H275" s="164">
        <v>3.892374481125227</v>
      </c>
      <c r="I275" s="166">
        <v>3.3363209838216239</v>
      </c>
      <c r="J275" s="163">
        <v>2.7802674865180208</v>
      </c>
      <c r="K275" s="164">
        <v>2.224213989214415</v>
      </c>
      <c r="L275" s="164">
        <v>1.1121069946072075</v>
      </c>
      <c r="M275" s="166">
        <v>0</v>
      </c>
      <c r="N275" s="400" t="s">
        <v>15</v>
      </c>
      <c r="O275" s="401" t="s">
        <v>15</v>
      </c>
      <c r="P275" s="401" t="s">
        <v>15</v>
      </c>
      <c r="Q275" s="402" t="s">
        <v>15</v>
      </c>
      <c r="R275" s="39"/>
      <c r="S275" s="163">
        <f>I275</f>
        <v>3.3363209838216239</v>
      </c>
      <c r="T275" s="164">
        <f>M275</f>
        <v>0</v>
      </c>
      <c r="U275" s="165" t="str">
        <f>Q275</f>
        <v>-</v>
      </c>
    </row>
    <row r="276" spans="1:21" ht="13.5" thickBot="1" x14ac:dyDescent="0.25">
      <c r="A276" s="11" t="str">
        <f t="shared" si="127"/>
        <v>Lothian</v>
      </c>
      <c r="B276" s="11" t="str">
        <f t="shared" si="128"/>
        <v>Cardiology17</v>
      </c>
      <c r="C276" s="393" t="str">
        <f t="shared" si="124"/>
        <v>Cardiology</v>
      </c>
      <c r="D276" s="86">
        <v>17</v>
      </c>
      <c r="E276" s="44" t="s">
        <v>31</v>
      </c>
      <c r="F276" s="48"/>
      <c r="G276" s="46"/>
      <c r="H276" s="46"/>
      <c r="I276" s="47"/>
      <c r="J276" s="48"/>
      <c r="K276" s="46"/>
      <c r="L276" s="46"/>
      <c r="M276" s="47"/>
      <c r="N276" s="48"/>
      <c r="O276" s="46"/>
      <c r="P276" s="46"/>
      <c r="Q276" s="47"/>
      <c r="R276" s="39"/>
      <c r="S276" s="163">
        <f>I276</f>
        <v>0</v>
      </c>
      <c r="T276" s="164">
        <f>M276</f>
        <v>0</v>
      </c>
      <c r="U276" s="165">
        <f>Q276</f>
        <v>0</v>
      </c>
    </row>
    <row r="277" spans="1:21" ht="18.75" thickBot="1" x14ac:dyDescent="0.3">
      <c r="A277" s="11" t="str">
        <f t="shared" si="127"/>
        <v>Lothian</v>
      </c>
      <c r="B277" s="11" t="str">
        <f t="shared" si="128"/>
        <v>DermatologyDermatology</v>
      </c>
      <c r="C277" s="407" t="str">
        <f>D277</f>
        <v>Dermatology</v>
      </c>
      <c r="D277" s="408" t="s">
        <v>58</v>
      </c>
      <c r="E277" s="80"/>
      <c r="F277" s="124"/>
      <c r="G277" s="81"/>
      <c r="H277" s="81"/>
      <c r="I277" s="81"/>
      <c r="J277" s="81"/>
      <c r="K277" s="81"/>
      <c r="L277" s="81"/>
      <c r="M277" s="81"/>
      <c r="N277" s="69"/>
      <c r="O277" s="69"/>
      <c r="P277" s="69"/>
      <c r="Q277" s="69"/>
      <c r="R277" s="69"/>
      <c r="S277" s="131"/>
      <c r="T277" s="131"/>
      <c r="U277" s="132"/>
    </row>
    <row r="278" spans="1:21" x14ac:dyDescent="0.2">
      <c r="A278" s="11" t="str">
        <f t="shared" si="127"/>
        <v>Lothian</v>
      </c>
      <c r="B278" s="11" t="str">
        <f t="shared" si="128"/>
        <v>Dermatology1</v>
      </c>
      <c r="C278" s="393" t="str">
        <f t="shared" ref="C278:C300" si="133">C277</f>
        <v>Dermatology</v>
      </c>
      <c r="D278" s="84">
        <v>1</v>
      </c>
      <c r="E278" s="21" t="s">
        <v>52</v>
      </c>
      <c r="F278" s="516"/>
      <c r="G278" s="20"/>
      <c r="H278" s="20"/>
      <c r="I278" s="117"/>
      <c r="J278" s="125"/>
      <c r="K278" s="13"/>
      <c r="L278" s="13"/>
      <c r="M278" s="126"/>
      <c r="N278" s="125"/>
      <c r="O278" s="13"/>
      <c r="P278" s="13"/>
      <c r="Q278" s="126"/>
      <c r="R278" s="41"/>
      <c r="S278" s="114"/>
      <c r="T278" s="65"/>
      <c r="U278" s="115"/>
    </row>
    <row r="279" spans="1:21" x14ac:dyDescent="0.2">
      <c r="A279" s="11" t="str">
        <f t="shared" si="127"/>
        <v>Lothian</v>
      </c>
      <c r="B279" s="11" t="str">
        <f t="shared" si="128"/>
        <v>Dermatology2</v>
      </c>
      <c r="C279" s="393" t="str">
        <f t="shared" si="133"/>
        <v>Dermatology</v>
      </c>
      <c r="D279" s="84">
        <v>2</v>
      </c>
      <c r="E279" s="21" t="s">
        <v>93</v>
      </c>
      <c r="F279" s="197"/>
      <c r="G279" s="20"/>
      <c r="H279" s="20"/>
      <c r="I279" s="117"/>
      <c r="J279" s="116"/>
      <c r="K279" s="20"/>
      <c r="L279" s="20"/>
      <c r="M279" s="117"/>
      <c r="N279" s="116"/>
      <c r="O279" s="20"/>
      <c r="P279" s="20"/>
      <c r="Q279" s="117"/>
      <c r="R279" s="41"/>
      <c r="S279" s="114"/>
      <c r="T279" s="65"/>
      <c r="U279" s="115"/>
    </row>
    <row r="280" spans="1:21" x14ac:dyDescent="0.2">
      <c r="A280" s="11" t="str">
        <f t="shared" si="127"/>
        <v>Lothian</v>
      </c>
      <c r="B280" s="11" t="str">
        <f t="shared" si="128"/>
        <v>Dermatology3</v>
      </c>
      <c r="C280" s="393" t="str">
        <f t="shared" si="133"/>
        <v>Dermatology</v>
      </c>
      <c r="D280" s="84">
        <v>3</v>
      </c>
      <c r="E280" s="21" t="s">
        <v>94</v>
      </c>
      <c r="F280" s="197"/>
      <c r="G280" s="20"/>
      <c r="H280" s="20"/>
      <c r="I280" s="117"/>
      <c r="J280" s="116"/>
      <c r="K280" s="20"/>
      <c r="L280" s="20"/>
      <c r="M280" s="117"/>
      <c r="N280" s="116"/>
      <c r="O280" s="20"/>
      <c r="P280" s="20"/>
      <c r="Q280" s="117"/>
      <c r="R280" s="41"/>
      <c r="S280" s="114"/>
      <c r="T280" s="65"/>
      <c r="U280" s="115"/>
    </row>
    <row r="281" spans="1:21" x14ac:dyDescent="0.2">
      <c r="A281" s="11" t="str">
        <f t="shared" si="127"/>
        <v>Lothian</v>
      </c>
      <c r="B281" s="11" t="str">
        <f t="shared" si="128"/>
        <v xml:space="preserve">Dermatology </v>
      </c>
      <c r="C281" s="393" t="str">
        <f t="shared" si="133"/>
        <v>Dermatology</v>
      </c>
      <c r="D281" s="88" t="s">
        <v>79</v>
      </c>
      <c r="E281" s="34"/>
      <c r="F281" s="20"/>
      <c r="G281" s="20"/>
      <c r="H281" s="20"/>
      <c r="I281" s="117"/>
      <c r="J281" s="127"/>
      <c r="K281" s="52"/>
      <c r="L281" s="52"/>
      <c r="M281" s="128"/>
      <c r="N281" s="127"/>
      <c r="O281" s="52"/>
      <c r="P281" s="52"/>
      <c r="Q281" s="128"/>
      <c r="R281" s="41"/>
      <c r="S281" s="114"/>
      <c r="T281" s="65"/>
      <c r="U281" s="115"/>
    </row>
    <row r="282" spans="1:21" x14ac:dyDescent="0.2">
      <c r="A282" s="11" t="str">
        <f t="shared" si="127"/>
        <v>Lothian</v>
      </c>
      <c r="B282" s="11" t="str">
        <f t="shared" si="128"/>
        <v xml:space="preserve">Dermatology </v>
      </c>
      <c r="C282" s="393" t="str">
        <f t="shared" si="133"/>
        <v>Dermatology</v>
      </c>
      <c r="D282" s="84" t="s">
        <v>79</v>
      </c>
      <c r="E282" s="21" t="s">
        <v>33</v>
      </c>
      <c r="F282" s="23"/>
      <c r="G282" s="24"/>
      <c r="H282" s="24"/>
      <c r="I282" s="25"/>
      <c r="J282" s="23"/>
      <c r="K282" s="24"/>
      <c r="L282" s="24"/>
      <c r="M282" s="25"/>
      <c r="N282" s="23"/>
      <c r="O282" s="24"/>
      <c r="P282" s="24"/>
      <c r="Q282" s="25"/>
      <c r="R282" s="41"/>
      <c r="S282" s="71"/>
      <c r="T282" s="72"/>
      <c r="U282" s="97"/>
    </row>
    <row r="283" spans="1:21" x14ac:dyDescent="0.2">
      <c r="A283" s="11" t="str">
        <f t="shared" si="127"/>
        <v>Lothian</v>
      </c>
      <c r="B283" s="11" t="str">
        <f t="shared" si="128"/>
        <v>Dermatology4</v>
      </c>
      <c r="C283" s="393" t="str">
        <f t="shared" si="133"/>
        <v>Dermatology</v>
      </c>
      <c r="D283" s="86">
        <v>4</v>
      </c>
      <c r="E283" s="44" t="s">
        <v>14</v>
      </c>
      <c r="F283" s="27"/>
      <c r="G283" s="28"/>
      <c r="H283" s="28"/>
      <c r="I283" s="29"/>
      <c r="J283" s="27"/>
      <c r="K283" s="28"/>
      <c r="L283" s="28"/>
      <c r="M283" s="29"/>
      <c r="N283" s="27"/>
      <c r="O283" s="28"/>
      <c r="P283" s="28"/>
      <c r="Q283" s="29"/>
      <c r="R283" s="41"/>
      <c r="S283" s="179">
        <f>SUM(F283:I283)</f>
        <v>0</v>
      </c>
      <c r="T283" s="180">
        <f>SUM(J283:M283)</f>
        <v>0</v>
      </c>
      <c r="U283" s="181">
        <f>SUM(N283:Q283)</f>
        <v>0</v>
      </c>
    </row>
    <row r="284" spans="1:21" x14ac:dyDescent="0.2">
      <c r="A284" s="11" t="str">
        <f t="shared" si="127"/>
        <v>Lothian</v>
      </c>
      <c r="B284" s="11" t="str">
        <f t="shared" si="128"/>
        <v>Dermatology5</v>
      </c>
      <c r="C284" s="393" t="str">
        <f t="shared" si="133"/>
        <v>Dermatology</v>
      </c>
      <c r="D284" s="151">
        <v>5</v>
      </c>
      <c r="E284" s="158" t="s">
        <v>28</v>
      </c>
      <c r="F284" s="160">
        <v>0</v>
      </c>
      <c r="G284" s="154">
        <v>0</v>
      </c>
      <c r="H284" s="154">
        <v>0</v>
      </c>
      <c r="I284" s="155">
        <v>0</v>
      </c>
      <c r="J284" s="153">
        <v>0</v>
      </c>
      <c r="K284" s="154">
        <v>0</v>
      </c>
      <c r="L284" s="154">
        <v>0</v>
      </c>
      <c r="M284" s="155">
        <v>0</v>
      </c>
      <c r="N284" s="153">
        <v>0</v>
      </c>
      <c r="O284" s="154">
        <v>0</v>
      </c>
      <c r="P284" s="154">
        <v>0</v>
      </c>
      <c r="Q284" s="155">
        <v>0</v>
      </c>
      <c r="R284" s="79"/>
      <c r="S284" s="153">
        <f>SUM(F284:I284)</f>
        <v>0</v>
      </c>
      <c r="T284" s="154">
        <f>SUM(J284:M284)</f>
        <v>0</v>
      </c>
      <c r="U284" s="157">
        <f>SUM(N284:Q284)</f>
        <v>0</v>
      </c>
    </row>
    <row r="285" spans="1:21" x14ac:dyDescent="0.2">
      <c r="A285" s="11" t="str">
        <f t="shared" si="127"/>
        <v>Lothian</v>
      </c>
      <c r="B285" s="11" t="str">
        <f t="shared" si="128"/>
        <v>Dermatology6</v>
      </c>
      <c r="C285" s="393" t="str">
        <f t="shared" si="133"/>
        <v>Dermatology</v>
      </c>
      <c r="D285" s="87">
        <v>6</v>
      </c>
      <c r="E285" s="45" t="s">
        <v>13</v>
      </c>
      <c r="F285" s="31"/>
      <c r="G285" s="32"/>
      <c r="H285" s="32"/>
      <c r="I285" s="33"/>
      <c r="J285" s="31"/>
      <c r="K285" s="32"/>
      <c r="L285" s="32"/>
      <c r="M285" s="33"/>
      <c r="N285" s="31"/>
      <c r="O285" s="32"/>
      <c r="P285" s="32"/>
      <c r="Q285" s="33"/>
      <c r="R285" s="41"/>
      <c r="S285" s="159">
        <f>SUM(F285:I285)</f>
        <v>0</v>
      </c>
      <c r="T285" s="160">
        <f>SUM(J285:M285)</f>
        <v>0</v>
      </c>
      <c r="U285" s="162">
        <f>SUM(N285:Q285)</f>
        <v>0</v>
      </c>
    </row>
    <row r="286" spans="1:21" x14ac:dyDescent="0.2">
      <c r="A286" s="11" t="str">
        <f t="shared" si="127"/>
        <v>Lothian</v>
      </c>
      <c r="B286" s="11" t="str">
        <f t="shared" si="128"/>
        <v>Dermatology7</v>
      </c>
      <c r="C286" s="393" t="str">
        <f t="shared" si="133"/>
        <v>Dermatology</v>
      </c>
      <c r="D286" s="84">
        <v>7</v>
      </c>
      <c r="E286" s="21" t="s">
        <v>16</v>
      </c>
      <c r="F286" s="62">
        <f t="shared" ref="F286:Q286" si="134">SUM(F283:F284)-F285</f>
        <v>0</v>
      </c>
      <c r="G286" s="63">
        <f t="shared" si="134"/>
        <v>0</v>
      </c>
      <c r="H286" s="63">
        <f t="shared" si="134"/>
        <v>0</v>
      </c>
      <c r="I286" s="64">
        <f t="shared" si="134"/>
        <v>0</v>
      </c>
      <c r="J286" s="62">
        <f t="shared" si="134"/>
        <v>0</v>
      </c>
      <c r="K286" s="63">
        <f t="shared" si="134"/>
        <v>0</v>
      </c>
      <c r="L286" s="63">
        <f t="shared" si="134"/>
        <v>0</v>
      </c>
      <c r="M286" s="64">
        <f t="shared" si="134"/>
        <v>0</v>
      </c>
      <c r="N286" s="62">
        <f t="shared" si="134"/>
        <v>0</v>
      </c>
      <c r="O286" s="63">
        <f t="shared" si="134"/>
        <v>0</v>
      </c>
      <c r="P286" s="63">
        <f t="shared" si="134"/>
        <v>0</v>
      </c>
      <c r="Q286" s="64">
        <f t="shared" si="134"/>
        <v>0</v>
      </c>
      <c r="R286" s="79"/>
      <c r="S286" s="62">
        <f>SUM(F286:I286)</f>
        <v>0</v>
      </c>
      <c r="T286" s="63">
        <f>SUM(J286:M286)</f>
        <v>0</v>
      </c>
      <c r="U286" s="100">
        <f>SUM(N286:Q286)</f>
        <v>0</v>
      </c>
    </row>
    <row r="287" spans="1:21" x14ac:dyDescent="0.2">
      <c r="A287" s="11" t="str">
        <f t="shared" si="127"/>
        <v>Lothian</v>
      </c>
      <c r="B287" s="11" t="str">
        <f t="shared" si="128"/>
        <v xml:space="preserve">Dermatology </v>
      </c>
      <c r="C287" s="393" t="str">
        <f t="shared" si="133"/>
        <v>Dermatology</v>
      </c>
      <c r="D287" s="88" t="s">
        <v>79</v>
      </c>
      <c r="E287" s="34"/>
      <c r="F287" s="35"/>
      <c r="G287" s="36"/>
      <c r="H287" s="36"/>
      <c r="I287" s="37"/>
      <c r="J287" s="38"/>
      <c r="K287" s="39"/>
      <c r="L287" s="39"/>
      <c r="M287" s="40"/>
      <c r="N287" s="38"/>
      <c r="O287" s="39"/>
      <c r="P287" s="39"/>
      <c r="Q287" s="40"/>
      <c r="R287" s="41"/>
      <c r="S287" s="77"/>
      <c r="T287" s="56"/>
      <c r="U287" s="101"/>
    </row>
    <row r="288" spans="1:21" x14ac:dyDescent="0.2">
      <c r="A288" s="11" t="str">
        <f t="shared" si="127"/>
        <v>Lothian</v>
      </c>
      <c r="B288" s="11" t="str">
        <f t="shared" si="128"/>
        <v xml:space="preserve">Dermatology </v>
      </c>
      <c r="C288" s="393" t="str">
        <f t="shared" si="133"/>
        <v>Dermatology</v>
      </c>
      <c r="D288" s="84" t="s">
        <v>79</v>
      </c>
      <c r="E288" s="21" t="s">
        <v>29</v>
      </c>
      <c r="F288" s="23"/>
      <c r="G288" s="24"/>
      <c r="H288" s="24"/>
      <c r="I288" s="25"/>
      <c r="J288" s="23"/>
      <c r="K288" s="24"/>
      <c r="L288" s="24"/>
      <c r="M288" s="25"/>
      <c r="N288" s="23"/>
      <c r="O288" s="24"/>
      <c r="P288" s="24"/>
      <c r="Q288" s="25"/>
      <c r="R288" s="41"/>
      <c r="S288" s="71"/>
      <c r="T288" s="72"/>
      <c r="U288" s="97"/>
    </row>
    <row r="289" spans="1:21" x14ac:dyDescent="0.2">
      <c r="A289" s="11" t="str">
        <f t="shared" si="127"/>
        <v>Lothian</v>
      </c>
      <c r="B289" s="11" t="str">
        <f t="shared" si="128"/>
        <v>Dermatology8</v>
      </c>
      <c r="C289" s="393" t="str">
        <f t="shared" si="133"/>
        <v>Dermatology</v>
      </c>
      <c r="D289" s="86">
        <v>8</v>
      </c>
      <c r="E289" s="44" t="s">
        <v>46</v>
      </c>
      <c r="F289" s="27"/>
      <c r="G289" s="28"/>
      <c r="H289" s="28"/>
      <c r="I289" s="29"/>
      <c r="J289" s="27"/>
      <c r="K289" s="28"/>
      <c r="L289" s="28"/>
      <c r="M289" s="29"/>
      <c r="N289" s="27"/>
      <c r="O289" s="28"/>
      <c r="P289" s="28"/>
      <c r="Q289" s="29"/>
      <c r="R289" s="39"/>
      <c r="S289" s="153">
        <f>SUM(F289:I289)</f>
        <v>0</v>
      </c>
      <c r="T289" s="154">
        <f>SUM(J289:M289)</f>
        <v>0</v>
      </c>
      <c r="U289" s="157">
        <f>SUM(N289:Q289)</f>
        <v>0</v>
      </c>
    </row>
    <row r="290" spans="1:21" x14ac:dyDescent="0.2">
      <c r="A290" s="11" t="str">
        <f t="shared" si="127"/>
        <v>Lothian</v>
      </c>
      <c r="B290" s="11" t="str">
        <f t="shared" si="128"/>
        <v>Dermatology9</v>
      </c>
      <c r="C290" s="393" t="str">
        <f t="shared" si="133"/>
        <v>Dermatology</v>
      </c>
      <c r="D290" s="86">
        <v>9</v>
      </c>
      <c r="E290" s="45" t="s">
        <v>53</v>
      </c>
      <c r="F290" s="31"/>
      <c r="G290" s="32"/>
      <c r="H290" s="32"/>
      <c r="I290" s="33"/>
      <c r="J290" s="31"/>
      <c r="K290" s="32"/>
      <c r="L290" s="32"/>
      <c r="M290" s="33"/>
      <c r="N290" s="31"/>
      <c r="O290" s="32"/>
      <c r="P290" s="32"/>
      <c r="Q290" s="33"/>
      <c r="R290" s="39"/>
      <c r="S290" s="159">
        <f>SUM(F290:I290)</f>
        <v>0</v>
      </c>
      <c r="T290" s="160">
        <f>SUM(J290:M290)</f>
        <v>0</v>
      </c>
      <c r="U290" s="162">
        <f>SUM(N290:Q290)</f>
        <v>0</v>
      </c>
    </row>
    <row r="291" spans="1:21" x14ac:dyDescent="0.2">
      <c r="A291" s="11" t="str">
        <f t="shared" si="127"/>
        <v>Lothian</v>
      </c>
      <c r="B291" s="11" t="str">
        <f t="shared" si="128"/>
        <v>Dermatology10</v>
      </c>
      <c r="C291" s="393" t="str">
        <f t="shared" si="133"/>
        <v>Dermatology</v>
      </c>
      <c r="D291" s="84">
        <v>10</v>
      </c>
      <c r="E291" s="21" t="s">
        <v>32</v>
      </c>
      <c r="F291" s="62">
        <f t="shared" ref="F291:Q291" si="135">SUM(F289:F290)</f>
        <v>0</v>
      </c>
      <c r="G291" s="63">
        <f t="shared" si="135"/>
        <v>0</v>
      </c>
      <c r="H291" s="63">
        <f t="shared" si="135"/>
        <v>0</v>
      </c>
      <c r="I291" s="64">
        <f t="shared" si="135"/>
        <v>0</v>
      </c>
      <c r="J291" s="62">
        <f t="shared" si="135"/>
        <v>0</v>
      </c>
      <c r="K291" s="63">
        <f t="shared" si="135"/>
        <v>0</v>
      </c>
      <c r="L291" s="63">
        <f t="shared" si="135"/>
        <v>0</v>
      </c>
      <c r="M291" s="64">
        <f t="shared" si="135"/>
        <v>0</v>
      </c>
      <c r="N291" s="62">
        <f t="shared" si="135"/>
        <v>0</v>
      </c>
      <c r="O291" s="63">
        <f t="shared" si="135"/>
        <v>0</v>
      </c>
      <c r="P291" s="63">
        <f t="shared" si="135"/>
        <v>0</v>
      </c>
      <c r="Q291" s="64">
        <f t="shared" si="135"/>
        <v>0</v>
      </c>
      <c r="R291" s="79"/>
      <c r="S291" s="62">
        <f>SUM(F291:I291)</f>
        <v>0</v>
      </c>
      <c r="T291" s="63">
        <f>SUM(J291:M291)</f>
        <v>0</v>
      </c>
      <c r="U291" s="100">
        <f>SUM(N291:Q291)</f>
        <v>0</v>
      </c>
    </row>
    <row r="292" spans="1:21" x14ac:dyDescent="0.2">
      <c r="A292" s="11" t="str">
        <f t="shared" si="127"/>
        <v>Lothian</v>
      </c>
      <c r="B292" s="11" t="str">
        <f t="shared" si="128"/>
        <v xml:space="preserve">Dermatology </v>
      </c>
      <c r="C292" s="393" t="str">
        <f t="shared" si="133"/>
        <v>Dermatology</v>
      </c>
      <c r="D292" s="89" t="s">
        <v>79</v>
      </c>
      <c r="E292" s="43"/>
      <c r="F292" s="38"/>
      <c r="G292" s="39"/>
      <c r="H292" s="39"/>
      <c r="I292" s="40"/>
      <c r="J292" s="38"/>
      <c r="K292" s="39"/>
      <c r="L292" s="39"/>
      <c r="M292" s="40"/>
      <c r="N292" s="38"/>
      <c r="O292" s="39"/>
      <c r="P292" s="39"/>
      <c r="Q292" s="40"/>
      <c r="R292" s="39"/>
      <c r="S292" s="77"/>
      <c r="T292" s="56"/>
      <c r="U292" s="101"/>
    </row>
    <row r="293" spans="1:21" x14ac:dyDescent="0.2">
      <c r="A293" s="11" t="str">
        <f t="shared" si="127"/>
        <v>Lothian</v>
      </c>
      <c r="B293" s="11" t="str">
        <f t="shared" si="128"/>
        <v xml:space="preserve">Dermatology </v>
      </c>
      <c r="C293" s="393" t="str">
        <f t="shared" si="133"/>
        <v>Dermatology</v>
      </c>
      <c r="D293" s="84" t="s">
        <v>79</v>
      </c>
      <c r="E293" s="21" t="s">
        <v>24</v>
      </c>
      <c r="F293" s="23"/>
      <c r="G293" s="24"/>
      <c r="H293" s="24"/>
      <c r="I293" s="25"/>
      <c r="J293" s="23"/>
      <c r="K293" s="24"/>
      <c r="L293" s="24"/>
      <c r="M293" s="25"/>
      <c r="N293" s="23"/>
      <c r="O293" s="24"/>
      <c r="P293" s="24"/>
      <c r="Q293" s="25"/>
      <c r="R293" s="39"/>
      <c r="S293" s="71"/>
      <c r="T293" s="72"/>
      <c r="U293" s="97"/>
    </row>
    <row r="294" spans="1:21" x14ac:dyDescent="0.2">
      <c r="A294" s="11" t="str">
        <f t="shared" si="127"/>
        <v>Lothian</v>
      </c>
      <c r="B294" s="11" t="str">
        <f t="shared" si="128"/>
        <v>Dermatology11</v>
      </c>
      <c r="C294" s="393" t="str">
        <f t="shared" si="133"/>
        <v>Dermatology</v>
      </c>
      <c r="D294" s="151">
        <v>11</v>
      </c>
      <c r="E294" s="152" t="s">
        <v>109</v>
      </c>
      <c r="F294" s="153">
        <f t="shared" ref="F294:Q294" si="136">F286-F289</f>
        <v>0</v>
      </c>
      <c r="G294" s="154">
        <f t="shared" si="136"/>
        <v>0</v>
      </c>
      <c r="H294" s="154">
        <f t="shared" si="136"/>
        <v>0</v>
      </c>
      <c r="I294" s="155">
        <f t="shared" si="136"/>
        <v>0</v>
      </c>
      <c r="J294" s="153">
        <f t="shared" si="136"/>
        <v>0</v>
      </c>
      <c r="K294" s="154">
        <f t="shared" si="136"/>
        <v>0</v>
      </c>
      <c r="L294" s="154">
        <f t="shared" si="136"/>
        <v>0</v>
      </c>
      <c r="M294" s="155">
        <f t="shared" si="136"/>
        <v>0</v>
      </c>
      <c r="N294" s="153">
        <f t="shared" si="136"/>
        <v>0</v>
      </c>
      <c r="O294" s="154">
        <f t="shared" si="136"/>
        <v>0</v>
      </c>
      <c r="P294" s="154">
        <f t="shared" si="136"/>
        <v>0</v>
      </c>
      <c r="Q294" s="155">
        <f t="shared" si="136"/>
        <v>0</v>
      </c>
      <c r="R294" s="56"/>
      <c r="S294" s="155">
        <f>S286-S289</f>
        <v>0</v>
      </c>
      <c r="T294" s="154">
        <f>T286-T289</f>
        <v>0</v>
      </c>
      <c r="U294" s="157">
        <f>U286-U289</f>
        <v>0</v>
      </c>
    </row>
    <row r="295" spans="1:21" x14ac:dyDescent="0.2">
      <c r="A295" s="11" t="str">
        <f t="shared" si="127"/>
        <v>Lothian</v>
      </c>
      <c r="B295" s="11" t="str">
        <f t="shared" si="128"/>
        <v>Dermatology12</v>
      </c>
      <c r="C295" s="393" t="str">
        <f t="shared" si="133"/>
        <v>Dermatology</v>
      </c>
      <c r="D295" s="151">
        <v>12</v>
      </c>
      <c r="E295" s="152" t="s">
        <v>110</v>
      </c>
      <c r="F295" s="159">
        <f t="shared" ref="F295:U295" si="137">F286-F291</f>
        <v>0</v>
      </c>
      <c r="G295" s="160">
        <f t="shared" si="137"/>
        <v>0</v>
      </c>
      <c r="H295" s="160">
        <f t="shared" si="137"/>
        <v>0</v>
      </c>
      <c r="I295" s="161">
        <f t="shared" si="137"/>
        <v>0</v>
      </c>
      <c r="J295" s="159">
        <f t="shared" si="137"/>
        <v>0</v>
      </c>
      <c r="K295" s="160">
        <f t="shared" si="137"/>
        <v>0</v>
      </c>
      <c r="L295" s="160">
        <f t="shared" si="137"/>
        <v>0</v>
      </c>
      <c r="M295" s="161">
        <f t="shared" si="137"/>
        <v>0</v>
      </c>
      <c r="N295" s="159">
        <f t="shared" si="137"/>
        <v>0</v>
      </c>
      <c r="O295" s="160">
        <f t="shared" si="137"/>
        <v>0</v>
      </c>
      <c r="P295" s="160">
        <f t="shared" si="137"/>
        <v>0</v>
      </c>
      <c r="Q295" s="161">
        <f t="shared" si="137"/>
        <v>0</v>
      </c>
      <c r="R295" s="56">
        <f t="shared" si="137"/>
        <v>0</v>
      </c>
      <c r="S295" s="159">
        <f t="shared" si="137"/>
        <v>0</v>
      </c>
      <c r="T295" s="160">
        <f t="shared" si="137"/>
        <v>0</v>
      </c>
      <c r="U295" s="162">
        <f t="shared" si="137"/>
        <v>0</v>
      </c>
    </row>
    <row r="296" spans="1:21" x14ac:dyDescent="0.2">
      <c r="A296" s="11" t="str">
        <f t="shared" si="127"/>
        <v>Lothian</v>
      </c>
      <c r="B296" s="11" t="str">
        <f t="shared" si="128"/>
        <v>Dermatology13</v>
      </c>
      <c r="C296" s="393" t="str">
        <f t="shared" si="133"/>
        <v>Dermatology</v>
      </c>
      <c r="D296" s="151">
        <v>13</v>
      </c>
      <c r="E296" s="158" t="s">
        <v>27</v>
      </c>
      <c r="F296" s="170">
        <f>F280+F295</f>
        <v>0</v>
      </c>
      <c r="G296" s="164">
        <f>F296+G295</f>
        <v>0</v>
      </c>
      <c r="H296" s="164">
        <f t="shared" ref="H296:Q296" si="138">G296+H295</f>
        <v>0</v>
      </c>
      <c r="I296" s="166">
        <f t="shared" si="138"/>
        <v>0</v>
      </c>
      <c r="J296" s="163">
        <f t="shared" si="138"/>
        <v>0</v>
      </c>
      <c r="K296" s="164">
        <f t="shared" si="138"/>
        <v>0</v>
      </c>
      <c r="L296" s="164">
        <f t="shared" si="138"/>
        <v>0</v>
      </c>
      <c r="M296" s="166">
        <f t="shared" si="138"/>
        <v>0</v>
      </c>
      <c r="N296" s="163">
        <f t="shared" si="138"/>
        <v>0</v>
      </c>
      <c r="O296" s="164">
        <f t="shared" si="138"/>
        <v>0</v>
      </c>
      <c r="P296" s="164">
        <f t="shared" si="138"/>
        <v>0</v>
      </c>
      <c r="Q296" s="166">
        <f t="shared" si="138"/>
        <v>0</v>
      </c>
      <c r="R296" s="56"/>
      <c r="S296" s="163">
        <f>I296</f>
        <v>0</v>
      </c>
      <c r="T296" s="164">
        <f>M296</f>
        <v>0</v>
      </c>
      <c r="U296" s="165">
        <f>Q296</f>
        <v>0</v>
      </c>
    </row>
    <row r="297" spans="1:21" x14ac:dyDescent="0.2">
      <c r="A297" s="11" t="str">
        <f t="shared" si="127"/>
        <v>Lothian</v>
      </c>
      <c r="B297" s="11" t="str">
        <f t="shared" si="128"/>
        <v>Dermatology14</v>
      </c>
      <c r="C297" s="393" t="str">
        <f t="shared" si="133"/>
        <v>Dermatology</v>
      </c>
      <c r="D297" s="151">
        <v>14</v>
      </c>
      <c r="E297" s="152" t="s">
        <v>25</v>
      </c>
      <c r="F297" s="163" t="e">
        <f t="shared" ref="F297:Q297" si="139">F296/(F291/13)</f>
        <v>#DIV/0!</v>
      </c>
      <c r="G297" s="164" t="e">
        <f t="shared" si="139"/>
        <v>#DIV/0!</v>
      </c>
      <c r="H297" s="164" t="e">
        <f t="shared" si="139"/>
        <v>#DIV/0!</v>
      </c>
      <c r="I297" s="166" t="e">
        <f t="shared" si="139"/>
        <v>#DIV/0!</v>
      </c>
      <c r="J297" s="163" t="e">
        <f t="shared" si="139"/>
        <v>#DIV/0!</v>
      </c>
      <c r="K297" s="164" t="e">
        <f t="shared" si="139"/>
        <v>#DIV/0!</v>
      </c>
      <c r="L297" s="164" t="e">
        <f t="shared" si="139"/>
        <v>#DIV/0!</v>
      </c>
      <c r="M297" s="166" t="e">
        <f t="shared" si="139"/>
        <v>#DIV/0!</v>
      </c>
      <c r="N297" s="163" t="e">
        <f t="shared" si="139"/>
        <v>#DIV/0!</v>
      </c>
      <c r="O297" s="164" t="e">
        <f t="shared" si="139"/>
        <v>#DIV/0!</v>
      </c>
      <c r="P297" s="164" t="e">
        <f t="shared" si="139"/>
        <v>#DIV/0!</v>
      </c>
      <c r="Q297" s="166" t="e">
        <f t="shared" si="139"/>
        <v>#DIV/0!</v>
      </c>
      <c r="R297" s="56"/>
      <c r="S297" s="163" t="e">
        <f>I297</f>
        <v>#DIV/0!</v>
      </c>
      <c r="T297" s="164" t="e">
        <f>M297</f>
        <v>#DIV/0!</v>
      </c>
      <c r="U297" s="165" t="e">
        <f>Q297</f>
        <v>#DIV/0!</v>
      </c>
    </row>
    <row r="298" spans="1:21" x14ac:dyDescent="0.2">
      <c r="A298" s="11" t="str">
        <f t="shared" si="127"/>
        <v>Lothian</v>
      </c>
      <c r="B298" s="11" t="str">
        <f t="shared" si="128"/>
        <v>Dermatology15</v>
      </c>
      <c r="C298" s="393" t="str">
        <f t="shared" si="133"/>
        <v>Dermatology</v>
      </c>
      <c r="D298" s="86">
        <v>15</v>
      </c>
      <c r="E298" s="45" t="s">
        <v>30</v>
      </c>
      <c r="F298" s="48"/>
      <c r="G298" s="46"/>
      <c r="H298" s="46"/>
      <c r="I298" s="47"/>
      <c r="J298" s="48"/>
      <c r="K298" s="46"/>
      <c r="L298" s="46"/>
      <c r="M298" s="47"/>
      <c r="N298" s="48"/>
      <c r="O298" s="46"/>
      <c r="P298" s="46"/>
      <c r="Q298" s="47"/>
      <c r="R298" s="39"/>
      <c r="S298" s="163">
        <f>I298</f>
        <v>0</v>
      </c>
      <c r="T298" s="164">
        <f>M298</f>
        <v>0</v>
      </c>
      <c r="U298" s="165">
        <f>Q298</f>
        <v>0</v>
      </c>
    </row>
    <row r="299" spans="1:21" x14ac:dyDescent="0.2">
      <c r="A299" s="11" t="str">
        <f t="shared" si="127"/>
        <v>Lothian</v>
      </c>
      <c r="B299" s="11" t="str">
        <f t="shared" si="128"/>
        <v>Dermatology16</v>
      </c>
      <c r="C299" s="393" t="str">
        <f t="shared" si="133"/>
        <v>Dermatology</v>
      </c>
      <c r="D299" s="151">
        <v>16</v>
      </c>
      <c r="E299" s="152" t="s">
        <v>187</v>
      </c>
      <c r="F299" s="163">
        <v>20.171098046862916</v>
      </c>
      <c r="G299" s="164">
        <v>18.535116576786791</v>
      </c>
      <c r="H299" s="164">
        <v>16.218227004688444</v>
      </c>
      <c r="I299" s="166">
        <v>13.901337432590097</v>
      </c>
      <c r="J299" s="163">
        <v>11.58444786049175</v>
      </c>
      <c r="K299" s="164">
        <v>9.2675582883933956</v>
      </c>
      <c r="L299" s="164">
        <v>4.6337791441966987</v>
      </c>
      <c r="M299" s="166">
        <v>0</v>
      </c>
      <c r="N299" s="400" t="s">
        <v>15</v>
      </c>
      <c r="O299" s="401" t="s">
        <v>15</v>
      </c>
      <c r="P299" s="401" t="s">
        <v>15</v>
      </c>
      <c r="Q299" s="402" t="s">
        <v>15</v>
      </c>
      <c r="R299" s="39"/>
      <c r="S299" s="163">
        <f>I299</f>
        <v>13.901337432590097</v>
      </c>
      <c r="T299" s="164">
        <f>M299</f>
        <v>0</v>
      </c>
      <c r="U299" s="165" t="str">
        <f>Q299</f>
        <v>-</v>
      </c>
    </row>
    <row r="300" spans="1:21" ht="13.5" thickBot="1" x14ac:dyDescent="0.25">
      <c r="A300" s="11" t="str">
        <f t="shared" si="127"/>
        <v>Lothian</v>
      </c>
      <c r="B300" s="11" t="str">
        <f t="shared" si="128"/>
        <v>Dermatology17</v>
      </c>
      <c r="C300" s="393" t="str">
        <f t="shared" si="133"/>
        <v>Dermatology</v>
      </c>
      <c r="D300" s="86">
        <v>17</v>
      </c>
      <c r="E300" s="44" t="s">
        <v>31</v>
      </c>
      <c r="F300" s="48"/>
      <c r="G300" s="46"/>
      <c r="H300" s="46"/>
      <c r="I300" s="47"/>
      <c r="J300" s="48"/>
      <c r="K300" s="46"/>
      <c r="L300" s="46"/>
      <c r="M300" s="47"/>
      <c r="N300" s="48"/>
      <c r="O300" s="46"/>
      <c r="P300" s="46"/>
      <c r="Q300" s="47"/>
      <c r="R300" s="39"/>
      <c r="S300" s="163">
        <f>I300</f>
        <v>0</v>
      </c>
      <c r="T300" s="164">
        <f>M300</f>
        <v>0</v>
      </c>
      <c r="U300" s="165">
        <f>Q300</f>
        <v>0</v>
      </c>
    </row>
    <row r="301" spans="1:21" ht="18.75" thickBot="1" x14ac:dyDescent="0.3">
      <c r="A301" s="11" t="str">
        <f t="shared" si="127"/>
        <v>Lothian</v>
      </c>
      <c r="B301" s="11" t="str">
        <f t="shared" si="128"/>
        <v>Diabetes/EndocrinologyDiabetes/Endocrinology</v>
      </c>
      <c r="C301" s="407" t="str">
        <f>D301</f>
        <v>Diabetes/Endocrinology</v>
      </c>
      <c r="D301" s="408" t="s">
        <v>59</v>
      </c>
      <c r="E301" s="80"/>
      <c r="F301" s="124"/>
      <c r="G301" s="81"/>
      <c r="H301" s="81"/>
      <c r="I301" s="81"/>
      <c r="J301" s="81"/>
      <c r="K301" s="81"/>
      <c r="L301" s="81"/>
      <c r="M301" s="81"/>
      <c r="N301" s="69"/>
      <c r="O301" s="69"/>
      <c r="P301" s="69"/>
      <c r="Q301" s="69"/>
      <c r="R301" s="69"/>
      <c r="S301" s="131"/>
      <c r="T301" s="131"/>
      <c r="U301" s="132"/>
    </row>
    <row r="302" spans="1:21" x14ac:dyDescent="0.2">
      <c r="A302" s="11" t="str">
        <f t="shared" si="127"/>
        <v>Lothian</v>
      </c>
      <c r="B302" s="11" t="str">
        <f t="shared" si="128"/>
        <v>Diabetes/Endocrinology1</v>
      </c>
      <c r="C302" s="393" t="str">
        <f t="shared" ref="C302:C324" si="140">C301</f>
        <v>Diabetes/Endocrinology</v>
      </c>
      <c r="D302" s="84">
        <v>1</v>
      </c>
      <c r="E302" s="21" t="s">
        <v>52</v>
      </c>
      <c r="F302" s="516"/>
      <c r="G302" s="20"/>
      <c r="H302" s="20"/>
      <c r="I302" s="117"/>
      <c r="J302" s="125"/>
      <c r="K302" s="13"/>
      <c r="L302" s="13"/>
      <c r="M302" s="126"/>
      <c r="N302" s="125"/>
      <c r="O302" s="13"/>
      <c r="P302" s="13"/>
      <c r="Q302" s="126"/>
      <c r="R302" s="41"/>
      <c r="S302" s="114"/>
      <c r="T302" s="65"/>
      <c r="U302" s="115"/>
    </row>
    <row r="303" spans="1:21" x14ac:dyDescent="0.2">
      <c r="A303" s="11" t="str">
        <f t="shared" si="127"/>
        <v>Lothian</v>
      </c>
      <c r="B303" s="11" t="str">
        <f t="shared" si="128"/>
        <v>Diabetes/Endocrinology2</v>
      </c>
      <c r="C303" s="393" t="str">
        <f t="shared" si="140"/>
        <v>Diabetes/Endocrinology</v>
      </c>
      <c r="D303" s="84">
        <v>2</v>
      </c>
      <c r="E303" s="21" t="s">
        <v>93</v>
      </c>
      <c r="F303" s="197"/>
      <c r="G303" s="20"/>
      <c r="H303" s="20"/>
      <c r="I303" s="117"/>
      <c r="J303" s="116"/>
      <c r="K303" s="20"/>
      <c r="L303" s="20"/>
      <c r="M303" s="117"/>
      <c r="N303" s="116"/>
      <c r="O303" s="20"/>
      <c r="P303" s="20"/>
      <c r="Q303" s="117"/>
      <c r="R303" s="41"/>
      <c r="S303" s="114"/>
      <c r="T303" s="65"/>
      <c r="U303" s="115"/>
    </row>
    <row r="304" spans="1:21" x14ac:dyDescent="0.2">
      <c r="A304" s="11" t="str">
        <f t="shared" si="127"/>
        <v>Lothian</v>
      </c>
      <c r="B304" s="11" t="str">
        <f t="shared" si="128"/>
        <v>Diabetes/Endocrinology3</v>
      </c>
      <c r="C304" s="393" t="str">
        <f t="shared" si="140"/>
        <v>Diabetes/Endocrinology</v>
      </c>
      <c r="D304" s="84">
        <v>3</v>
      </c>
      <c r="E304" s="21" t="s">
        <v>94</v>
      </c>
      <c r="F304" s="197"/>
      <c r="G304" s="20"/>
      <c r="H304" s="20"/>
      <c r="I304" s="117"/>
      <c r="J304" s="116"/>
      <c r="K304" s="20"/>
      <c r="L304" s="20"/>
      <c r="M304" s="117"/>
      <c r="N304" s="116"/>
      <c r="O304" s="20"/>
      <c r="P304" s="20"/>
      <c r="Q304" s="117"/>
      <c r="R304" s="41"/>
      <c r="S304" s="114"/>
      <c r="T304" s="65"/>
      <c r="U304" s="115"/>
    </row>
    <row r="305" spans="1:21" x14ac:dyDescent="0.2">
      <c r="A305" s="11" t="str">
        <f t="shared" si="127"/>
        <v>Lothian</v>
      </c>
      <c r="B305" s="11" t="str">
        <f t="shared" si="128"/>
        <v xml:space="preserve">Diabetes/Endocrinology </v>
      </c>
      <c r="C305" s="393" t="str">
        <f t="shared" si="140"/>
        <v>Diabetes/Endocrinology</v>
      </c>
      <c r="D305" s="88" t="s">
        <v>79</v>
      </c>
      <c r="E305" s="34"/>
      <c r="F305" s="20"/>
      <c r="G305" s="20"/>
      <c r="H305" s="20"/>
      <c r="I305" s="117"/>
      <c r="J305" s="127"/>
      <c r="K305" s="52"/>
      <c r="L305" s="52"/>
      <c r="M305" s="128"/>
      <c r="N305" s="127"/>
      <c r="O305" s="52"/>
      <c r="P305" s="52"/>
      <c r="Q305" s="128"/>
      <c r="R305" s="41"/>
      <c r="S305" s="114"/>
      <c r="T305" s="65"/>
      <c r="U305" s="115"/>
    </row>
    <row r="306" spans="1:21" x14ac:dyDescent="0.2">
      <c r="A306" s="11" t="str">
        <f t="shared" si="127"/>
        <v>Lothian</v>
      </c>
      <c r="B306" s="11" t="str">
        <f t="shared" si="128"/>
        <v xml:space="preserve">Diabetes/Endocrinology </v>
      </c>
      <c r="C306" s="393" t="str">
        <f t="shared" si="140"/>
        <v>Diabetes/Endocrinology</v>
      </c>
      <c r="D306" s="84" t="s">
        <v>79</v>
      </c>
      <c r="E306" s="21" t="s">
        <v>33</v>
      </c>
      <c r="F306" s="23"/>
      <c r="G306" s="24"/>
      <c r="H306" s="24"/>
      <c r="I306" s="25"/>
      <c r="J306" s="23"/>
      <c r="K306" s="24"/>
      <c r="L306" s="24"/>
      <c r="M306" s="25"/>
      <c r="N306" s="23"/>
      <c r="O306" s="24"/>
      <c r="P306" s="24"/>
      <c r="Q306" s="25"/>
      <c r="R306" s="41"/>
      <c r="S306" s="71"/>
      <c r="T306" s="72"/>
      <c r="U306" s="97"/>
    </row>
    <row r="307" spans="1:21" x14ac:dyDescent="0.2">
      <c r="A307" s="11" t="str">
        <f t="shared" si="127"/>
        <v>Lothian</v>
      </c>
      <c r="B307" s="11" t="str">
        <f t="shared" si="128"/>
        <v>Diabetes/Endocrinology4</v>
      </c>
      <c r="C307" s="393" t="str">
        <f t="shared" si="140"/>
        <v>Diabetes/Endocrinology</v>
      </c>
      <c r="D307" s="86">
        <v>4</v>
      </c>
      <c r="E307" s="44" t="s">
        <v>14</v>
      </c>
      <c r="F307" s="27"/>
      <c r="G307" s="28"/>
      <c r="H307" s="28"/>
      <c r="I307" s="29"/>
      <c r="J307" s="27"/>
      <c r="K307" s="28"/>
      <c r="L307" s="28"/>
      <c r="M307" s="29"/>
      <c r="N307" s="27"/>
      <c r="O307" s="28"/>
      <c r="P307" s="28"/>
      <c r="Q307" s="29"/>
      <c r="R307" s="41"/>
      <c r="S307" s="179">
        <f>SUM(F307:I307)</f>
        <v>0</v>
      </c>
      <c r="T307" s="180">
        <f>SUM(J307:M307)</f>
        <v>0</v>
      </c>
      <c r="U307" s="181">
        <f>SUM(N307:Q307)</f>
        <v>0</v>
      </c>
    </row>
    <row r="308" spans="1:21" x14ac:dyDescent="0.2">
      <c r="A308" s="11" t="str">
        <f t="shared" si="127"/>
        <v>Lothian</v>
      </c>
      <c r="B308" s="11" t="str">
        <f t="shared" si="128"/>
        <v>Diabetes/Endocrinology5</v>
      </c>
      <c r="C308" s="393" t="str">
        <f t="shared" si="140"/>
        <v>Diabetes/Endocrinology</v>
      </c>
      <c r="D308" s="151">
        <v>5</v>
      </c>
      <c r="E308" s="158" t="s">
        <v>28</v>
      </c>
      <c r="F308" s="160">
        <v>0</v>
      </c>
      <c r="G308" s="154">
        <v>0</v>
      </c>
      <c r="H308" s="154">
        <v>0</v>
      </c>
      <c r="I308" s="155">
        <v>0</v>
      </c>
      <c r="J308" s="153">
        <v>0</v>
      </c>
      <c r="K308" s="154">
        <v>0</v>
      </c>
      <c r="L308" s="154">
        <v>0</v>
      </c>
      <c r="M308" s="155">
        <v>0</v>
      </c>
      <c r="N308" s="153">
        <v>0</v>
      </c>
      <c r="O308" s="154">
        <v>0</v>
      </c>
      <c r="P308" s="154">
        <v>0</v>
      </c>
      <c r="Q308" s="155">
        <v>0</v>
      </c>
      <c r="R308" s="79"/>
      <c r="S308" s="153">
        <f>SUM(F308:I308)</f>
        <v>0</v>
      </c>
      <c r="T308" s="154">
        <f>SUM(J308:M308)</f>
        <v>0</v>
      </c>
      <c r="U308" s="157">
        <f>SUM(N308:Q308)</f>
        <v>0</v>
      </c>
    </row>
    <row r="309" spans="1:21" x14ac:dyDescent="0.2">
      <c r="A309" s="11" t="str">
        <f t="shared" si="127"/>
        <v>Lothian</v>
      </c>
      <c r="B309" s="11" t="str">
        <f t="shared" si="128"/>
        <v>Diabetes/Endocrinology6</v>
      </c>
      <c r="C309" s="393" t="str">
        <f t="shared" si="140"/>
        <v>Diabetes/Endocrinology</v>
      </c>
      <c r="D309" s="87">
        <v>6</v>
      </c>
      <c r="E309" s="45" t="s">
        <v>13</v>
      </c>
      <c r="F309" s="31"/>
      <c r="G309" s="32"/>
      <c r="H309" s="32"/>
      <c r="I309" s="33"/>
      <c r="J309" s="31"/>
      <c r="K309" s="32"/>
      <c r="L309" s="32"/>
      <c r="M309" s="33"/>
      <c r="N309" s="31"/>
      <c r="O309" s="32"/>
      <c r="P309" s="32"/>
      <c r="Q309" s="33"/>
      <c r="R309" s="41"/>
      <c r="S309" s="159">
        <f>SUM(F309:I309)</f>
        <v>0</v>
      </c>
      <c r="T309" s="160">
        <f>SUM(J309:M309)</f>
        <v>0</v>
      </c>
      <c r="U309" s="162">
        <f>SUM(N309:Q309)</f>
        <v>0</v>
      </c>
    </row>
    <row r="310" spans="1:21" x14ac:dyDescent="0.2">
      <c r="A310" s="11" t="str">
        <f t="shared" si="127"/>
        <v>Lothian</v>
      </c>
      <c r="B310" s="11" t="str">
        <f t="shared" si="128"/>
        <v>Diabetes/Endocrinology7</v>
      </c>
      <c r="C310" s="393" t="str">
        <f t="shared" si="140"/>
        <v>Diabetes/Endocrinology</v>
      </c>
      <c r="D310" s="84">
        <v>7</v>
      </c>
      <c r="E310" s="21" t="s">
        <v>16</v>
      </c>
      <c r="F310" s="62">
        <f t="shared" ref="F310:Q310" si="141">SUM(F307:F308)-F309</f>
        <v>0</v>
      </c>
      <c r="G310" s="63">
        <f t="shared" si="141"/>
        <v>0</v>
      </c>
      <c r="H310" s="63">
        <f t="shared" si="141"/>
        <v>0</v>
      </c>
      <c r="I310" s="64">
        <f t="shared" si="141"/>
        <v>0</v>
      </c>
      <c r="J310" s="62">
        <f t="shared" si="141"/>
        <v>0</v>
      </c>
      <c r="K310" s="63">
        <f t="shared" si="141"/>
        <v>0</v>
      </c>
      <c r="L310" s="63">
        <f t="shared" si="141"/>
        <v>0</v>
      </c>
      <c r="M310" s="64">
        <f t="shared" si="141"/>
        <v>0</v>
      </c>
      <c r="N310" s="62">
        <f t="shared" si="141"/>
        <v>0</v>
      </c>
      <c r="O310" s="63">
        <f t="shared" si="141"/>
        <v>0</v>
      </c>
      <c r="P310" s="63">
        <f t="shared" si="141"/>
        <v>0</v>
      </c>
      <c r="Q310" s="64">
        <f t="shared" si="141"/>
        <v>0</v>
      </c>
      <c r="R310" s="79"/>
      <c r="S310" s="62">
        <f>SUM(F310:I310)</f>
        <v>0</v>
      </c>
      <c r="T310" s="63">
        <f>SUM(J310:M310)</f>
        <v>0</v>
      </c>
      <c r="U310" s="100">
        <f>SUM(N310:Q310)</f>
        <v>0</v>
      </c>
    </row>
    <row r="311" spans="1:21" x14ac:dyDescent="0.2">
      <c r="A311" s="11" t="str">
        <f t="shared" si="127"/>
        <v>Lothian</v>
      </c>
      <c r="B311" s="11" t="str">
        <f t="shared" si="128"/>
        <v xml:space="preserve">Diabetes/Endocrinology </v>
      </c>
      <c r="C311" s="393" t="str">
        <f t="shared" si="140"/>
        <v>Diabetes/Endocrinology</v>
      </c>
      <c r="D311" s="88" t="s">
        <v>79</v>
      </c>
      <c r="E311" s="34"/>
      <c r="F311" s="35"/>
      <c r="G311" s="36"/>
      <c r="H311" s="36"/>
      <c r="I311" s="37"/>
      <c r="J311" s="38"/>
      <c r="K311" s="39"/>
      <c r="L311" s="39"/>
      <c r="M311" s="40"/>
      <c r="N311" s="38"/>
      <c r="O311" s="39"/>
      <c r="P311" s="39"/>
      <c r="Q311" s="40"/>
      <c r="R311" s="41"/>
      <c r="S311" s="77"/>
      <c r="T311" s="56"/>
      <c r="U311" s="101"/>
    </row>
    <row r="312" spans="1:21" x14ac:dyDescent="0.2">
      <c r="A312" s="11" t="str">
        <f t="shared" si="127"/>
        <v>Lothian</v>
      </c>
      <c r="B312" s="11" t="str">
        <f t="shared" si="128"/>
        <v xml:space="preserve">Diabetes/Endocrinology </v>
      </c>
      <c r="C312" s="393" t="str">
        <f t="shared" si="140"/>
        <v>Diabetes/Endocrinology</v>
      </c>
      <c r="D312" s="84" t="s">
        <v>79</v>
      </c>
      <c r="E312" s="21" t="s">
        <v>29</v>
      </c>
      <c r="F312" s="23"/>
      <c r="G312" s="24"/>
      <c r="H312" s="24"/>
      <c r="I312" s="25"/>
      <c r="J312" s="23"/>
      <c r="K312" s="24"/>
      <c r="L312" s="24"/>
      <c r="M312" s="25"/>
      <c r="N312" s="23"/>
      <c r="O312" s="24"/>
      <c r="P312" s="24"/>
      <c r="Q312" s="25"/>
      <c r="R312" s="41"/>
      <c r="S312" s="71"/>
      <c r="T312" s="72"/>
      <c r="U312" s="97"/>
    </row>
    <row r="313" spans="1:21" x14ac:dyDescent="0.2">
      <c r="A313" s="11" t="str">
        <f t="shared" si="127"/>
        <v>Lothian</v>
      </c>
      <c r="B313" s="11" t="str">
        <f t="shared" si="128"/>
        <v>Diabetes/Endocrinology8</v>
      </c>
      <c r="C313" s="393" t="str">
        <f t="shared" si="140"/>
        <v>Diabetes/Endocrinology</v>
      </c>
      <c r="D313" s="86">
        <v>8</v>
      </c>
      <c r="E313" s="44" t="s">
        <v>46</v>
      </c>
      <c r="F313" s="27"/>
      <c r="G313" s="28"/>
      <c r="H313" s="28"/>
      <c r="I313" s="29"/>
      <c r="J313" s="27"/>
      <c r="K313" s="28"/>
      <c r="L313" s="28"/>
      <c r="M313" s="29"/>
      <c r="N313" s="27"/>
      <c r="O313" s="28"/>
      <c r="P313" s="28"/>
      <c r="Q313" s="29"/>
      <c r="R313" s="39"/>
      <c r="S313" s="153">
        <f>SUM(F313:I313)</f>
        <v>0</v>
      </c>
      <c r="T313" s="154">
        <f>SUM(J313:M313)</f>
        <v>0</v>
      </c>
      <c r="U313" s="157">
        <f>SUM(N313:Q313)</f>
        <v>0</v>
      </c>
    </row>
    <row r="314" spans="1:21" x14ac:dyDescent="0.2">
      <c r="A314" s="11" t="str">
        <f t="shared" si="127"/>
        <v>Lothian</v>
      </c>
      <c r="B314" s="11" t="str">
        <f t="shared" si="128"/>
        <v>Diabetes/Endocrinology9</v>
      </c>
      <c r="C314" s="393" t="str">
        <f t="shared" si="140"/>
        <v>Diabetes/Endocrinology</v>
      </c>
      <c r="D314" s="86">
        <v>9</v>
      </c>
      <c r="E314" s="45" t="s">
        <v>53</v>
      </c>
      <c r="F314" s="31"/>
      <c r="G314" s="32"/>
      <c r="H314" s="32"/>
      <c r="I314" s="33"/>
      <c r="J314" s="31"/>
      <c r="K314" s="32"/>
      <c r="L314" s="32"/>
      <c r="M314" s="33"/>
      <c r="N314" s="31"/>
      <c r="O314" s="32"/>
      <c r="P314" s="32"/>
      <c r="Q314" s="33"/>
      <c r="R314" s="39"/>
      <c r="S314" s="159">
        <f>SUM(F314:I314)</f>
        <v>0</v>
      </c>
      <c r="T314" s="160">
        <f>SUM(J314:M314)</f>
        <v>0</v>
      </c>
      <c r="U314" s="162">
        <f>SUM(N314:Q314)</f>
        <v>0</v>
      </c>
    </row>
    <row r="315" spans="1:21" x14ac:dyDescent="0.2">
      <c r="A315" s="11" t="str">
        <f t="shared" si="127"/>
        <v>Lothian</v>
      </c>
      <c r="B315" s="11" t="str">
        <f t="shared" si="128"/>
        <v>Diabetes/Endocrinology10</v>
      </c>
      <c r="C315" s="393" t="str">
        <f t="shared" si="140"/>
        <v>Diabetes/Endocrinology</v>
      </c>
      <c r="D315" s="84">
        <v>10</v>
      </c>
      <c r="E315" s="21" t="s">
        <v>32</v>
      </c>
      <c r="F315" s="62">
        <f t="shared" ref="F315:Q315" si="142">SUM(F313:F314)</f>
        <v>0</v>
      </c>
      <c r="G315" s="63">
        <f t="shared" si="142"/>
        <v>0</v>
      </c>
      <c r="H315" s="63">
        <f t="shared" si="142"/>
        <v>0</v>
      </c>
      <c r="I315" s="64">
        <f t="shared" si="142"/>
        <v>0</v>
      </c>
      <c r="J315" s="62">
        <f t="shared" si="142"/>
        <v>0</v>
      </c>
      <c r="K315" s="63">
        <f t="shared" si="142"/>
        <v>0</v>
      </c>
      <c r="L315" s="63">
        <f t="shared" si="142"/>
        <v>0</v>
      </c>
      <c r="M315" s="64">
        <f t="shared" si="142"/>
        <v>0</v>
      </c>
      <c r="N315" s="62">
        <f t="shared" si="142"/>
        <v>0</v>
      </c>
      <c r="O315" s="63">
        <f t="shared" si="142"/>
        <v>0</v>
      </c>
      <c r="P315" s="63">
        <f t="shared" si="142"/>
        <v>0</v>
      </c>
      <c r="Q315" s="64">
        <f t="shared" si="142"/>
        <v>0</v>
      </c>
      <c r="R315" s="79"/>
      <c r="S315" s="62">
        <f>SUM(F315:I315)</f>
        <v>0</v>
      </c>
      <c r="T315" s="63">
        <f>SUM(J315:M315)</f>
        <v>0</v>
      </c>
      <c r="U315" s="100">
        <f>SUM(N315:Q315)</f>
        <v>0</v>
      </c>
    </row>
    <row r="316" spans="1:21" x14ac:dyDescent="0.2">
      <c r="A316" s="11" t="str">
        <f t="shared" si="127"/>
        <v>Lothian</v>
      </c>
      <c r="B316" s="11" t="str">
        <f t="shared" si="128"/>
        <v xml:space="preserve">Diabetes/Endocrinology </v>
      </c>
      <c r="C316" s="393" t="str">
        <f t="shared" si="140"/>
        <v>Diabetes/Endocrinology</v>
      </c>
      <c r="D316" s="89" t="s">
        <v>79</v>
      </c>
      <c r="E316" s="43"/>
      <c r="F316" s="38"/>
      <c r="G316" s="39"/>
      <c r="H316" s="39"/>
      <c r="I316" s="40"/>
      <c r="J316" s="38"/>
      <c r="K316" s="39"/>
      <c r="L316" s="39"/>
      <c r="M316" s="40"/>
      <c r="N316" s="38"/>
      <c r="O316" s="39"/>
      <c r="P316" s="39"/>
      <c r="Q316" s="40"/>
      <c r="R316" s="39"/>
      <c r="S316" s="77"/>
      <c r="T316" s="56"/>
      <c r="U316" s="101"/>
    </row>
    <row r="317" spans="1:21" x14ac:dyDescent="0.2">
      <c r="A317" s="11" t="str">
        <f t="shared" si="127"/>
        <v>Lothian</v>
      </c>
      <c r="B317" s="11" t="str">
        <f t="shared" si="128"/>
        <v xml:space="preserve">Diabetes/Endocrinology </v>
      </c>
      <c r="C317" s="393" t="str">
        <f t="shared" si="140"/>
        <v>Diabetes/Endocrinology</v>
      </c>
      <c r="D317" s="84" t="s">
        <v>79</v>
      </c>
      <c r="E317" s="21" t="s">
        <v>24</v>
      </c>
      <c r="F317" s="23"/>
      <c r="G317" s="24"/>
      <c r="H317" s="24"/>
      <c r="I317" s="25"/>
      <c r="J317" s="23"/>
      <c r="K317" s="24"/>
      <c r="L317" s="24"/>
      <c r="M317" s="25"/>
      <c r="N317" s="23"/>
      <c r="O317" s="24"/>
      <c r="P317" s="24"/>
      <c r="Q317" s="25"/>
      <c r="R317" s="39"/>
      <c r="S317" s="71"/>
      <c r="T317" s="72"/>
      <c r="U317" s="97"/>
    </row>
    <row r="318" spans="1:21" x14ac:dyDescent="0.2">
      <c r="A318" s="11" t="str">
        <f t="shared" si="127"/>
        <v>Lothian</v>
      </c>
      <c r="B318" s="11" t="str">
        <f t="shared" si="128"/>
        <v>Diabetes/Endocrinology11</v>
      </c>
      <c r="C318" s="393" t="str">
        <f t="shared" si="140"/>
        <v>Diabetes/Endocrinology</v>
      </c>
      <c r="D318" s="151">
        <v>11</v>
      </c>
      <c r="E318" s="152" t="s">
        <v>109</v>
      </c>
      <c r="F318" s="153">
        <f t="shared" ref="F318:Q318" si="143">F310-F313</f>
        <v>0</v>
      </c>
      <c r="G318" s="154">
        <f t="shared" si="143"/>
        <v>0</v>
      </c>
      <c r="H318" s="154">
        <f t="shared" si="143"/>
        <v>0</v>
      </c>
      <c r="I318" s="155">
        <f t="shared" si="143"/>
        <v>0</v>
      </c>
      <c r="J318" s="153">
        <f t="shared" si="143"/>
        <v>0</v>
      </c>
      <c r="K318" s="154">
        <f t="shared" si="143"/>
        <v>0</v>
      </c>
      <c r="L318" s="154">
        <f t="shared" si="143"/>
        <v>0</v>
      </c>
      <c r="M318" s="155">
        <f t="shared" si="143"/>
        <v>0</v>
      </c>
      <c r="N318" s="153">
        <f t="shared" si="143"/>
        <v>0</v>
      </c>
      <c r="O318" s="154">
        <f t="shared" si="143"/>
        <v>0</v>
      </c>
      <c r="P318" s="154">
        <f t="shared" si="143"/>
        <v>0</v>
      </c>
      <c r="Q318" s="155">
        <f t="shared" si="143"/>
        <v>0</v>
      </c>
      <c r="R318" s="56"/>
      <c r="S318" s="155">
        <f>S310-S313</f>
        <v>0</v>
      </c>
      <c r="T318" s="154">
        <f>T310-T313</f>
        <v>0</v>
      </c>
      <c r="U318" s="157">
        <f>U310-U313</f>
        <v>0</v>
      </c>
    </row>
    <row r="319" spans="1:21" x14ac:dyDescent="0.2">
      <c r="A319" s="11" t="str">
        <f t="shared" si="127"/>
        <v>Lothian</v>
      </c>
      <c r="B319" s="11" t="str">
        <f t="shared" si="128"/>
        <v>Diabetes/Endocrinology12</v>
      </c>
      <c r="C319" s="393" t="str">
        <f t="shared" si="140"/>
        <v>Diabetes/Endocrinology</v>
      </c>
      <c r="D319" s="151">
        <v>12</v>
      </c>
      <c r="E319" s="152" t="s">
        <v>110</v>
      </c>
      <c r="F319" s="159">
        <f t="shared" ref="F319:U319" si="144">F310-F315</f>
        <v>0</v>
      </c>
      <c r="G319" s="160">
        <f t="shared" si="144"/>
        <v>0</v>
      </c>
      <c r="H319" s="160">
        <f t="shared" si="144"/>
        <v>0</v>
      </c>
      <c r="I319" s="161">
        <f t="shared" si="144"/>
        <v>0</v>
      </c>
      <c r="J319" s="159">
        <f t="shared" si="144"/>
        <v>0</v>
      </c>
      <c r="K319" s="160">
        <f t="shared" si="144"/>
        <v>0</v>
      </c>
      <c r="L319" s="160">
        <f t="shared" si="144"/>
        <v>0</v>
      </c>
      <c r="M319" s="161">
        <f t="shared" si="144"/>
        <v>0</v>
      </c>
      <c r="N319" s="159">
        <f t="shared" si="144"/>
        <v>0</v>
      </c>
      <c r="O319" s="160">
        <f t="shared" si="144"/>
        <v>0</v>
      </c>
      <c r="P319" s="160">
        <f t="shared" si="144"/>
        <v>0</v>
      </c>
      <c r="Q319" s="161">
        <f t="shared" si="144"/>
        <v>0</v>
      </c>
      <c r="R319" s="56">
        <f t="shared" si="144"/>
        <v>0</v>
      </c>
      <c r="S319" s="159">
        <f t="shared" si="144"/>
        <v>0</v>
      </c>
      <c r="T319" s="160">
        <f t="shared" si="144"/>
        <v>0</v>
      </c>
      <c r="U319" s="162">
        <f t="shared" si="144"/>
        <v>0</v>
      </c>
    </row>
    <row r="320" spans="1:21" x14ac:dyDescent="0.2">
      <c r="A320" s="11" t="str">
        <f t="shared" si="127"/>
        <v>Lothian</v>
      </c>
      <c r="B320" s="11" t="str">
        <f t="shared" si="128"/>
        <v>Diabetes/Endocrinology13</v>
      </c>
      <c r="C320" s="393" t="str">
        <f t="shared" si="140"/>
        <v>Diabetes/Endocrinology</v>
      </c>
      <c r="D320" s="151">
        <v>13</v>
      </c>
      <c r="E320" s="158" t="s">
        <v>27</v>
      </c>
      <c r="F320" s="170">
        <f>F304+F319</f>
        <v>0</v>
      </c>
      <c r="G320" s="164">
        <f>F320+G319</f>
        <v>0</v>
      </c>
      <c r="H320" s="164">
        <f t="shared" ref="H320:Q320" si="145">G320+H319</f>
        <v>0</v>
      </c>
      <c r="I320" s="166">
        <f t="shared" si="145"/>
        <v>0</v>
      </c>
      <c r="J320" s="163">
        <f t="shared" si="145"/>
        <v>0</v>
      </c>
      <c r="K320" s="164">
        <f t="shared" si="145"/>
        <v>0</v>
      </c>
      <c r="L320" s="164">
        <f t="shared" si="145"/>
        <v>0</v>
      </c>
      <c r="M320" s="166">
        <f t="shared" si="145"/>
        <v>0</v>
      </c>
      <c r="N320" s="163">
        <f t="shared" si="145"/>
        <v>0</v>
      </c>
      <c r="O320" s="164">
        <f t="shared" si="145"/>
        <v>0</v>
      </c>
      <c r="P320" s="164">
        <f t="shared" si="145"/>
        <v>0</v>
      </c>
      <c r="Q320" s="166">
        <f t="shared" si="145"/>
        <v>0</v>
      </c>
      <c r="R320" s="56"/>
      <c r="S320" s="163">
        <f>I320</f>
        <v>0</v>
      </c>
      <c r="T320" s="164">
        <f>M320</f>
        <v>0</v>
      </c>
      <c r="U320" s="165">
        <f>Q320</f>
        <v>0</v>
      </c>
    </row>
    <row r="321" spans="1:21" x14ac:dyDescent="0.2">
      <c r="A321" s="11" t="str">
        <f t="shared" si="127"/>
        <v>Lothian</v>
      </c>
      <c r="B321" s="11" t="str">
        <f t="shared" si="128"/>
        <v>Diabetes/Endocrinology14</v>
      </c>
      <c r="C321" s="393" t="str">
        <f t="shared" si="140"/>
        <v>Diabetes/Endocrinology</v>
      </c>
      <c r="D321" s="151">
        <v>14</v>
      </c>
      <c r="E321" s="152" t="s">
        <v>25</v>
      </c>
      <c r="F321" s="163" t="e">
        <f t="shared" ref="F321:Q321" si="146">F320/(F315/13)</f>
        <v>#DIV/0!</v>
      </c>
      <c r="G321" s="164" t="e">
        <f t="shared" si="146"/>
        <v>#DIV/0!</v>
      </c>
      <c r="H321" s="164" t="e">
        <f t="shared" si="146"/>
        <v>#DIV/0!</v>
      </c>
      <c r="I321" s="166" t="e">
        <f t="shared" si="146"/>
        <v>#DIV/0!</v>
      </c>
      <c r="J321" s="163" t="e">
        <f t="shared" si="146"/>
        <v>#DIV/0!</v>
      </c>
      <c r="K321" s="164" t="e">
        <f t="shared" si="146"/>
        <v>#DIV/0!</v>
      </c>
      <c r="L321" s="164" t="e">
        <f t="shared" si="146"/>
        <v>#DIV/0!</v>
      </c>
      <c r="M321" s="166" t="e">
        <f t="shared" si="146"/>
        <v>#DIV/0!</v>
      </c>
      <c r="N321" s="163" t="e">
        <f t="shared" si="146"/>
        <v>#DIV/0!</v>
      </c>
      <c r="O321" s="164" t="e">
        <f t="shared" si="146"/>
        <v>#DIV/0!</v>
      </c>
      <c r="P321" s="164" t="e">
        <f t="shared" si="146"/>
        <v>#DIV/0!</v>
      </c>
      <c r="Q321" s="166" t="e">
        <f t="shared" si="146"/>
        <v>#DIV/0!</v>
      </c>
      <c r="R321" s="56"/>
      <c r="S321" s="163" t="e">
        <f>I321</f>
        <v>#DIV/0!</v>
      </c>
      <c r="T321" s="164" t="e">
        <f>M321</f>
        <v>#DIV/0!</v>
      </c>
      <c r="U321" s="165" t="e">
        <f>Q321</f>
        <v>#DIV/0!</v>
      </c>
    </row>
    <row r="322" spans="1:21" x14ac:dyDescent="0.2">
      <c r="A322" s="11" t="str">
        <f t="shared" si="127"/>
        <v>Lothian</v>
      </c>
      <c r="B322" s="11" t="str">
        <f t="shared" si="128"/>
        <v>Diabetes/Endocrinology15</v>
      </c>
      <c r="C322" s="393" t="str">
        <f t="shared" si="140"/>
        <v>Diabetes/Endocrinology</v>
      </c>
      <c r="D322" s="86">
        <v>15</v>
      </c>
      <c r="E322" s="45" t="s">
        <v>30</v>
      </c>
      <c r="F322" s="48"/>
      <c r="G322" s="46"/>
      <c r="H322" s="46"/>
      <c r="I322" s="47"/>
      <c r="J322" s="48"/>
      <c r="K322" s="46"/>
      <c r="L322" s="46"/>
      <c r="M322" s="47"/>
      <c r="N322" s="48"/>
      <c r="O322" s="46"/>
      <c r="P322" s="46"/>
      <c r="Q322" s="47"/>
      <c r="R322" s="39"/>
      <c r="S322" s="163">
        <f>I322</f>
        <v>0</v>
      </c>
      <c r="T322" s="164">
        <f>M322</f>
        <v>0</v>
      </c>
      <c r="U322" s="165">
        <f>Q322</f>
        <v>0</v>
      </c>
    </row>
    <row r="323" spans="1:21" x14ac:dyDescent="0.2">
      <c r="A323" s="11" t="str">
        <f t="shared" si="127"/>
        <v>Lothian</v>
      </c>
      <c r="B323" s="11" t="str">
        <f t="shared" si="128"/>
        <v>Diabetes/Endocrinology16</v>
      </c>
      <c r="C323" s="393" t="str">
        <f t="shared" si="140"/>
        <v>Diabetes/Endocrinology</v>
      </c>
      <c r="D323" s="151">
        <v>16</v>
      </c>
      <c r="E323" s="152" t="s">
        <v>187</v>
      </c>
      <c r="F323" s="163">
        <v>0</v>
      </c>
      <c r="G323" s="164">
        <v>0</v>
      </c>
      <c r="H323" s="164">
        <v>0</v>
      </c>
      <c r="I323" s="166">
        <v>0</v>
      </c>
      <c r="J323" s="163">
        <v>0</v>
      </c>
      <c r="K323" s="164">
        <v>0</v>
      </c>
      <c r="L323" s="164">
        <v>0</v>
      </c>
      <c r="M323" s="166">
        <v>0</v>
      </c>
      <c r="N323" s="400" t="s">
        <v>15</v>
      </c>
      <c r="O323" s="401" t="s">
        <v>15</v>
      </c>
      <c r="P323" s="401" t="s">
        <v>15</v>
      </c>
      <c r="Q323" s="402" t="s">
        <v>15</v>
      </c>
      <c r="R323" s="39"/>
      <c r="S323" s="163">
        <f>I323</f>
        <v>0</v>
      </c>
      <c r="T323" s="164">
        <f>M323</f>
        <v>0</v>
      </c>
      <c r="U323" s="165" t="str">
        <f>Q323</f>
        <v>-</v>
      </c>
    </row>
    <row r="324" spans="1:21" ht="13.5" thickBot="1" x14ac:dyDescent="0.25">
      <c r="A324" s="11" t="str">
        <f t="shared" si="127"/>
        <v>Lothian</v>
      </c>
      <c r="B324" s="11" t="str">
        <f t="shared" si="128"/>
        <v>Diabetes/Endocrinology17</v>
      </c>
      <c r="C324" s="393" t="str">
        <f t="shared" si="140"/>
        <v>Diabetes/Endocrinology</v>
      </c>
      <c r="D324" s="86">
        <v>17</v>
      </c>
      <c r="E324" s="44" t="s">
        <v>31</v>
      </c>
      <c r="F324" s="48"/>
      <c r="G324" s="46"/>
      <c r="H324" s="46"/>
      <c r="I324" s="47"/>
      <c r="J324" s="48"/>
      <c r="K324" s="46"/>
      <c r="L324" s="46"/>
      <c r="M324" s="47"/>
      <c r="N324" s="48"/>
      <c r="O324" s="46"/>
      <c r="P324" s="46"/>
      <c r="Q324" s="47"/>
      <c r="R324" s="39"/>
      <c r="S324" s="163">
        <f>I324</f>
        <v>0</v>
      </c>
      <c r="T324" s="164">
        <f>M324</f>
        <v>0</v>
      </c>
      <c r="U324" s="165">
        <f>Q324</f>
        <v>0</v>
      </c>
    </row>
    <row r="325" spans="1:21" ht="18.75" thickBot="1" x14ac:dyDescent="0.3">
      <c r="A325" s="11" t="str">
        <f t="shared" si="127"/>
        <v>Lothian</v>
      </c>
      <c r="B325" s="11" t="str">
        <f t="shared" si="128"/>
        <v>GastroenterologyGastroenterology</v>
      </c>
      <c r="C325" s="407" t="str">
        <f>D325</f>
        <v>Gastroenterology</v>
      </c>
      <c r="D325" s="528" t="s">
        <v>61</v>
      </c>
      <c r="E325" s="80"/>
      <c r="F325" s="124"/>
      <c r="G325" s="81"/>
      <c r="H325" s="81"/>
      <c r="I325" s="81"/>
      <c r="J325" s="124"/>
      <c r="K325" s="124"/>
      <c r="L325" s="124"/>
      <c r="M325" s="124"/>
      <c r="N325" s="129"/>
      <c r="O325" s="129"/>
      <c r="P325" s="129"/>
      <c r="Q325" s="129"/>
      <c r="R325" s="69"/>
      <c r="S325" s="131"/>
      <c r="T325" s="131"/>
      <c r="U325" s="132"/>
    </row>
    <row r="326" spans="1:21" x14ac:dyDescent="0.2">
      <c r="A326" s="11" t="str">
        <f t="shared" si="127"/>
        <v>Lothian</v>
      </c>
      <c r="B326" s="11" t="str">
        <f t="shared" si="128"/>
        <v>Gastroenterology1</v>
      </c>
      <c r="C326" s="393" t="str">
        <f t="shared" ref="C326:C348" si="147">C325</f>
        <v>Gastroenterology</v>
      </c>
      <c r="D326" s="84">
        <v>1</v>
      </c>
      <c r="E326" s="21" t="s">
        <v>52</v>
      </c>
      <c r="F326" s="516">
        <f>F710+F734</f>
        <v>1</v>
      </c>
      <c r="G326" s="20"/>
      <c r="H326" s="20"/>
      <c r="I326" s="117"/>
      <c r="J326" s="125"/>
      <c r="K326" s="13"/>
      <c r="L326" s="13"/>
      <c r="M326" s="126"/>
      <c r="N326" s="125"/>
      <c r="O326" s="13"/>
      <c r="P326" s="13"/>
      <c r="Q326" s="126"/>
      <c r="R326" s="41"/>
      <c r="S326" s="114"/>
      <c r="T326" s="65"/>
      <c r="U326" s="115"/>
    </row>
    <row r="327" spans="1:21" x14ac:dyDescent="0.2">
      <c r="A327" s="11" t="str">
        <f t="shared" si="127"/>
        <v>Lothian</v>
      </c>
      <c r="B327" s="11" t="str">
        <f t="shared" si="128"/>
        <v>Gastroenterology2</v>
      </c>
      <c r="C327" s="393" t="str">
        <f t="shared" si="147"/>
        <v>Gastroenterology</v>
      </c>
      <c r="D327" s="84">
        <v>2</v>
      </c>
      <c r="E327" s="21" t="s">
        <v>93</v>
      </c>
      <c r="F327" s="197">
        <f>F711+F735</f>
        <v>1</v>
      </c>
      <c r="G327" s="20"/>
      <c r="H327" s="20"/>
      <c r="I327" s="117"/>
      <c r="J327" s="116"/>
      <c r="K327" s="20"/>
      <c r="L327" s="20"/>
      <c r="M327" s="117"/>
      <c r="N327" s="116"/>
      <c r="O327" s="20"/>
      <c r="P327" s="20"/>
      <c r="Q327" s="117"/>
      <c r="R327" s="41"/>
      <c r="S327" s="114"/>
      <c r="T327" s="65"/>
      <c r="U327" s="115"/>
    </row>
    <row r="328" spans="1:21" x14ac:dyDescent="0.2">
      <c r="A328" s="11" t="str">
        <f t="shared" si="127"/>
        <v>Lothian</v>
      </c>
      <c r="B328" s="11" t="str">
        <f t="shared" si="128"/>
        <v>Gastroenterology3</v>
      </c>
      <c r="C328" s="393" t="str">
        <f t="shared" si="147"/>
        <v>Gastroenterology</v>
      </c>
      <c r="D328" s="84">
        <v>3</v>
      </c>
      <c r="E328" s="21" t="s">
        <v>94</v>
      </c>
      <c r="F328" s="197">
        <f>F712+F736</f>
        <v>40</v>
      </c>
      <c r="G328" s="20"/>
      <c r="H328" s="20"/>
      <c r="I328" s="117"/>
      <c r="J328" s="116"/>
      <c r="K328" s="20"/>
      <c r="L328" s="20"/>
      <c r="M328" s="117"/>
      <c r="N328" s="116"/>
      <c r="O328" s="20"/>
      <c r="P328" s="20"/>
      <c r="Q328" s="117"/>
      <c r="R328" s="41"/>
      <c r="S328" s="114"/>
      <c r="T328" s="65"/>
      <c r="U328" s="115"/>
    </row>
    <row r="329" spans="1:21" x14ac:dyDescent="0.2">
      <c r="A329" s="11" t="str">
        <f t="shared" si="127"/>
        <v>Lothian</v>
      </c>
      <c r="B329" s="11" t="str">
        <f t="shared" si="128"/>
        <v xml:space="preserve">Gastroenterology </v>
      </c>
      <c r="C329" s="393" t="str">
        <f t="shared" si="147"/>
        <v>Gastroenterology</v>
      </c>
      <c r="D329" s="88" t="s">
        <v>79</v>
      </c>
      <c r="E329" s="34"/>
      <c r="F329" s="20"/>
      <c r="G329" s="20"/>
      <c r="H329" s="20"/>
      <c r="I329" s="117"/>
      <c r="J329" s="127"/>
      <c r="K329" s="52"/>
      <c r="L329" s="52"/>
      <c r="M329" s="128"/>
      <c r="N329" s="127"/>
      <c r="O329" s="52"/>
      <c r="P329" s="52"/>
      <c r="Q329" s="128"/>
      <c r="R329" s="41"/>
      <c r="S329" s="114"/>
      <c r="T329" s="65"/>
      <c r="U329" s="115"/>
    </row>
    <row r="330" spans="1:21" x14ac:dyDescent="0.2">
      <c r="A330" s="11" t="str">
        <f t="shared" si="127"/>
        <v>Lothian</v>
      </c>
      <c r="B330" s="11" t="str">
        <f t="shared" si="128"/>
        <v xml:space="preserve">Gastroenterology </v>
      </c>
      <c r="C330" s="393" t="str">
        <f t="shared" si="147"/>
        <v>Gastroenterology</v>
      </c>
      <c r="D330" s="84" t="s">
        <v>79</v>
      </c>
      <c r="E330" s="21" t="s">
        <v>33</v>
      </c>
      <c r="F330" s="23"/>
      <c r="G330" s="24"/>
      <c r="H330" s="24"/>
      <c r="I330" s="25"/>
      <c r="J330" s="23"/>
      <c r="K330" s="24"/>
      <c r="L330" s="24"/>
      <c r="M330" s="25"/>
      <c r="N330" s="23"/>
      <c r="O330" s="24"/>
      <c r="P330" s="24"/>
      <c r="Q330" s="25"/>
      <c r="R330" s="41"/>
      <c r="S330" s="71"/>
      <c r="T330" s="72"/>
      <c r="U330" s="97"/>
    </row>
    <row r="331" spans="1:21" x14ac:dyDescent="0.2">
      <c r="A331" s="11" t="str">
        <f t="shared" si="127"/>
        <v>Lothian</v>
      </c>
      <c r="B331" s="11" t="str">
        <f t="shared" si="128"/>
        <v>Gastroenterology4</v>
      </c>
      <c r="C331" s="393" t="str">
        <f t="shared" si="147"/>
        <v>Gastroenterology</v>
      </c>
      <c r="D331" s="86">
        <v>4</v>
      </c>
      <c r="E331" s="44" t="s">
        <v>14</v>
      </c>
      <c r="F331" s="27">
        <f t="shared" ref="F331:I331" si="148">F715+F739</f>
        <v>120</v>
      </c>
      <c r="G331" s="28">
        <f t="shared" si="148"/>
        <v>120</v>
      </c>
      <c r="H331" s="28">
        <f t="shared" si="148"/>
        <v>120</v>
      </c>
      <c r="I331" s="29">
        <f t="shared" si="148"/>
        <v>120</v>
      </c>
      <c r="J331" s="27"/>
      <c r="K331" s="28"/>
      <c r="L331" s="28"/>
      <c r="M331" s="29"/>
      <c r="N331" s="27"/>
      <c r="O331" s="28"/>
      <c r="P331" s="28"/>
      <c r="Q331" s="29"/>
      <c r="R331" s="41"/>
      <c r="S331" s="179">
        <f>SUM(F331:I331)</f>
        <v>480</v>
      </c>
      <c r="T331" s="180">
        <f>SUM(J331:M331)</f>
        <v>0</v>
      </c>
      <c r="U331" s="181">
        <f>SUM(N331:Q331)</f>
        <v>0</v>
      </c>
    </row>
    <row r="332" spans="1:21" x14ac:dyDescent="0.2">
      <c r="A332" s="11" t="str">
        <f t="shared" si="127"/>
        <v>Lothian</v>
      </c>
      <c r="B332" s="11" t="str">
        <f t="shared" si="128"/>
        <v>Gastroenterology5</v>
      </c>
      <c r="C332" s="393" t="str">
        <f t="shared" si="147"/>
        <v>Gastroenterology</v>
      </c>
      <c r="D332" s="151">
        <v>5</v>
      </c>
      <c r="E332" s="158" t="s">
        <v>28</v>
      </c>
      <c r="F332" s="160">
        <v>0</v>
      </c>
      <c r="G332" s="154">
        <v>0</v>
      </c>
      <c r="H332" s="154">
        <v>0</v>
      </c>
      <c r="I332" s="155">
        <v>0</v>
      </c>
      <c r="J332" s="153">
        <v>0</v>
      </c>
      <c r="K332" s="154">
        <v>0</v>
      </c>
      <c r="L332" s="154">
        <v>0</v>
      </c>
      <c r="M332" s="155">
        <v>0</v>
      </c>
      <c r="N332" s="153">
        <v>0</v>
      </c>
      <c r="O332" s="154">
        <v>0</v>
      </c>
      <c r="P332" s="154">
        <v>0</v>
      </c>
      <c r="Q332" s="155">
        <v>0</v>
      </c>
      <c r="R332" s="79"/>
      <c r="S332" s="153">
        <f>SUM(F332:I332)</f>
        <v>0</v>
      </c>
      <c r="T332" s="154">
        <f>SUM(J332:M332)</f>
        <v>0</v>
      </c>
      <c r="U332" s="157">
        <f>SUM(N332:Q332)</f>
        <v>0</v>
      </c>
    </row>
    <row r="333" spans="1:21" x14ac:dyDescent="0.2">
      <c r="A333" s="11" t="str">
        <f t="shared" si="127"/>
        <v>Lothian</v>
      </c>
      <c r="B333" s="11" t="str">
        <f t="shared" si="128"/>
        <v>Gastroenterology6</v>
      </c>
      <c r="C333" s="393" t="str">
        <f t="shared" si="147"/>
        <v>Gastroenterology</v>
      </c>
      <c r="D333" s="87">
        <v>6</v>
      </c>
      <c r="E333" s="45" t="s">
        <v>13</v>
      </c>
      <c r="F333" s="31">
        <f t="shared" ref="F333:I333" si="149">F717+F741</f>
        <v>33</v>
      </c>
      <c r="G333" s="32">
        <f t="shared" si="149"/>
        <v>33</v>
      </c>
      <c r="H333" s="32">
        <f t="shared" si="149"/>
        <v>33</v>
      </c>
      <c r="I333" s="33">
        <f t="shared" si="149"/>
        <v>33</v>
      </c>
      <c r="J333" s="31"/>
      <c r="K333" s="32"/>
      <c r="L333" s="32"/>
      <c r="M333" s="33"/>
      <c r="N333" s="31"/>
      <c r="O333" s="32"/>
      <c r="P333" s="32"/>
      <c r="Q333" s="33"/>
      <c r="R333" s="41"/>
      <c r="S333" s="159">
        <f>SUM(F333:I333)</f>
        <v>132</v>
      </c>
      <c r="T333" s="160">
        <f>SUM(J333:M333)</f>
        <v>0</v>
      </c>
      <c r="U333" s="162">
        <f>SUM(N333:Q333)</f>
        <v>0</v>
      </c>
    </row>
    <row r="334" spans="1:21" x14ac:dyDescent="0.2">
      <c r="A334" s="11" t="str">
        <f t="shared" ref="A334:A397" si="150">$E$5</f>
        <v>Lothian</v>
      </c>
      <c r="B334" s="11" t="str">
        <f t="shared" ref="B334:B397" si="151">CONCATENATE(C334,D334)</f>
        <v>Gastroenterology7</v>
      </c>
      <c r="C334" s="393" t="str">
        <f t="shared" si="147"/>
        <v>Gastroenterology</v>
      </c>
      <c r="D334" s="84">
        <v>7</v>
      </c>
      <c r="E334" s="21" t="s">
        <v>16</v>
      </c>
      <c r="F334" s="62">
        <f t="shared" ref="F334:Q334" si="152">SUM(F331:F332)-F333</f>
        <v>87</v>
      </c>
      <c r="G334" s="63">
        <f t="shared" si="152"/>
        <v>87</v>
      </c>
      <c r="H334" s="63">
        <f t="shared" si="152"/>
        <v>87</v>
      </c>
      <c r="I334" s="64">
        <f t="shared" si="152"/>
        <v>87</v>
      </c>
      <c r="J334" s="62">
        <f t="shared" si="152"/>
        <v>0</v>
      </c>
      <c r="K334" s="63">
        <f t="shared" si="152"/>
        <v>0</v>
      </c>
      <c r="L334" s="63">
        <f t="shared" si="152"/>
        <v>0</v>
      </c>
      <c r="M334" s="64">
        <f t="shared" si="152"/>
        <v>0</v>
      </c>
      <c r="N334" s="62">
        <f t="shared" si="152"/>
        <v>0</v>
      </c>
      <c r="O334" s="63">
        <f t="shared" si="152"/>
        <v>0</v>
      </c>
      <c r="P334" s="63">
        <f t="shared" si="152"/>
        <v>0</v>
      </c>
      <c r="Q334" s="64">
        <f t="shared" si="152"/>
        <v>0</v>
      </c>
      <c r="R334" s="79"/>
      <c r="S334" s="62">
        <f>SUM(F334:I334)</f>
        <v>348</v>
      </c>
      <c r="T334" s="63">
        <f>SUM(J334:M334)</f>
        <v>0</v>
      </c>
      <c r="U334" s="100">
        <f>SUM(N334:Q334)</f>
        <v>0</v>
      </c>
    </row>
    <row r="335" spans="1:21" x14ac:dyDescent="0.2">
      <c r="A335" s="11" t="str">
        <f t="shared" si="150"/>
        <v>Lothian</v>
      </c>
      <c r="B335" s="11" t="str">
        <f t="shared" si="151"/>
        <v xml:space="preserve">Gastroenterology </v>
      </c>
      <c r="C335" s="393" t="str">
        <f t="shared" si="147"/>
        <v>Gastroenterology</v>
      </c>
      <c r="D335" s="88" t="s">
        <v>79</v>
      </c>
      <c r="E335" s="34"/>
      <c r="F335" s="35"/>
      <c r="G335" s="36"/>
      <c r="H335" s="36"/>
      <c r="I335" s="37"/>
      <c r="J335" s="38"/>
      <c r="K335" s="39"/>
      <c r="L335" s="39"/>
      <c r="M335" s="40"/>
      <c r="N335" s="38"/>
      <c r="O335" s="39"/>
      <c r="P335" s="39"/>
      <c r="Q335" s="40"/>
      <c r="R335" s="41"/>
      <c r="S335" s="77"/>
      <c r="T335" s="56"/>
      <c r="U335" s="101"/>
    </row>
    <row r="336" spans="1:21" x14ac:dyDescent="0.2">
      <c r="A336" s="11" t="str">
        <f t="shared" si="150"/>
        <v>Lothian</v>
      </c>
      <c r="B336" s="11" t="str">
        <f t="shared" si="151"/>
        <v xml:space="preserve">Gastroenterology </v>
      </c>
      <c r="C336" s="393" t="str">
        <f t="shared" si="147"/>
        <v>Gastroenterology</v>
      </c>
      <c r="D336" s="84" t="s">
        <v>79</v>
      </c>
      <c r="E336" s="21" t="s">
        <v>29</v>
      </c>
      <c r="F336" s="23"/>
      <c r="G336" s="24"/>
      <c r="H336" s="24"/>
      <c r="I336" s="25"/>
      <c r="J336" s="23"/>
      <c r="K336" s="24"/>
      <c r="L336" s="24"/>
      <c r="M336" s="25"/>
      <c r="N336" s="23"/>
      <c r="O336" s="24"/>
      <c r="P336" s="24"/>
      <c r="Q336" s="25"/>
      <c r="R336" s="41"/>
      <c r="S336" s="71"/>
      <c r="T336" s="72"/>
      <c r="U336" s="97"/>
    </row>
    <row r="337" spans="1:21" x14ac:dyDescent="0.2">
      <c r="A337" s="11" t="str">
        <f t="shared" si="150"/>
        <v>Lothian</v>
      </c>
      <c r="B337" s="11" t="str">
        <f t="shared" si="151"/>
        <v>Gastroenterology8</v>
      </c>
      <c r="C337" s="393" t="str">
        <f t="shared" si="147"/>
        <v>Gastroenterology</v>
      </c>
      <c r="D337" s="86">
        <v>8</v>
      </c>
      <c r="E337" s="44" t="s">
        <v>46</v>
      </c>
      <c r="F337" s="27">
        <f t="shared" ref="F337:I338" si="153">F721+F745</f>
        <v>90</v>
      </c>
      <c r="G337" s="28">
        <f t="shared" si="153"/>
        <v>90</v>
      </c>
      <c r="H337" s="28">
        <f t="shared" si="153"/>
        <v>90</v>
      </c>
      <c r="I337" s="29">
        <f t="shared" si="153"/>
        <v>90</v>
      </c>
      <c r="J337" s="27"/>
      <c r="K337" s="28"/>
      <c r="L337" s="28"/>
      <c r="M337" s="29"/>
      <c r="N337" s="27"/>
      <c r="O337" s="28"/>
      <c r="P337" s="28"/>
      <c r="Q337" s="29"/>
      <c r="R337" s="39"/>
      <c r="S337" s="153">
        <f>SUM(F337:I337)</f>
        <v>360</v>
      </c>
      <c r="T337" s="154">
        <f>SUM(J337:M337)</f>
        <v>0</v>
      </c>
      <c r="U337" s="157">
        <f>SUM(N337:Q337)</f>
        <v>0</v>
      </c>
    </row>
    <row r="338" spans="1:21" x14ac:dyDescent="0.2">
      <c r="A338" s="11" t="str">
        <f t="shared" si="150"/>
        <v>Lothian</v>
      </c>
      <c r="B338" s="11" t="str">
        <f t="shared" si="151"/>
        <v>Gastroenterology9</v>
      </c>
      <c r="C338" s="393" t="str">
        <f t="shared" si="147"/>
        <v>Gastroenterology</v>
      </c>
      <c r="D338" s="86">
        <v>9</v>
      </c>
      <c r="E338" s="45" t="s">
        <v>53</v>
      </c>
      <c r="F338" s="31">
        <f t="shared" si="153"/>
        <v>0</v>
      </c>
      <c r="G338" s="32">
        <f t="shared" si="153"/>
        <v>0</v>
      </c>
      <c r="H338" s="32">
        <f t="shared" si="153"/>
        <v>0</v>
      </c>
      <c r="I338" s="33">
        <f t="shared" si="153"/>
        <v>0</v>
      </c>
      <c r="J338" s="31"/>
      <c r="K338" s="32"/>
      <c r="L338" s="32"/>
      <c r="M338" s="33"/>
      <c r="N338" s="31"/>
      <c r="O338" s="32"/>
      <c r="P338" s="32"/>
      <c r="Q338" s="33"/>
      <c r="R338" s="39"/>
      <c r="S338" s="159">
        <f>SUM(F338:I338)</f>
        <v>0</v>
      </c>
      <c r="T338" s="160">
        <f>SUM(J338:M338)</f>
        <v>0</v>
      </c>
      <c r="U338" s="162">
        <f>SUM(N338:Q338)</f>
        <v>0</v>
      </c>
    </row>
    <row r="339" spans="1:21" x14ac:dyDescent="0.2">
      <c r="A339" s="11" t="str">
        <f t="shared" si="150"/>
        <v>Lothian</v>
      </c>
      <c r="B339" s="11" t="str">
        <f t="shared" si="151"/>
        <v>Gastroenterology10</v>
      </c>
      <c r="C339" s="393" t="str">
        <f t="shared" si="147"/>
        <v>Gastroenterology</v>
      </c>
      <c r="D339" s="84">
        <v>10</v>
      </c>
      <c r="E339" s="21" t="s">
        <v>32</v>
      </c>
      <c r="F339" s="62">
        <f t="shared" ref="F339:Q339" si="154">SUM(F337:F338)</f>
        <v>90</v>
      </c>
      <c r="G339" s="63">
        <f t="shared" si="154"/>
        <v>90</v>
      </c>
      <c r="H339" s="63">
        <f t="shared" si="154"/>
        <v>90</v>
      </c>
      <c r="I339" s="64">
        <f t="shared" si="154"/>
        <v>90</v>
      </c>
      <c r="J339" s="62">
        <f t="shared" si="154"/>
        <v>0</v>
      </c>
      <c r="K339" s="63">
        <f t="shared" si="154"/>
        <v>0</v>
      </c>
      <c r="L339" s="63">
        <f t="shared" si="154"/>
        <v>0</v>
      </c>
      <c r="M339" s="64">
        <f t="shared" si="154"/>
        <v>0</v>
      </c>
      <c r="N339" s="62">
        <f t="shared" si="154"/>
        <v>0</v>
      </c>
      <c r="O339" s="63">
        <f t="shared" si="154"/>
        <v>0</v>
      </c>
      <c r="P339" s="63">
        <f t="shared" si="154"/>
        <v>0</v>
      </c>
      <c r="Q339" s="64">
        <f t="shared" si="154"/>
        <v>0</v>
      </c>
      <c r="R339" s="79"/>
      <c r="S339" s="62">
        <f>SUM(F339:I339)</f>
        <v>360</v>
      </c>
      <c r="T339" s="63">
        <f>SUM(J339:M339)</f>
        <v>0</v>
      </c>
      <c r="U339" s="100">
        <f>SUM(N339:Q339)</f>
        <v>0</v>
      </c>
    </row>
    <row r="340" spans="1:21" x14ac:dyDescent="0.2">
      <c r="A340" s="11" t="str">
        <f t="shared" si="150"/>
        <v>Lothian</v>
      </c>
      <c r="B340" s="11" t="str">
        <f t="shared" si="151"/>
        <v xml:space="preserve">Gastroenterology </v>
      </c>
      <c r="C340" s="393" t="str">
        <f t="shared" si="147"/>
        <v>Gastroenterology</v>
      </c>
      <c r="D340" s="89" t="s">
        <v>79</v>
      </c>
      <c r="E340" s="43"/>
      <c r="F340" s="38"/>
      <c r="G340" s="39"/>
      <c r="H340" s="39"/>
      <c r="I340" s="40"/>
      <c r="J340" s="38"/>
      <c r="K340" s="39"/>
      <c r="L340" s="39"/>
      <c r="M340" s="40"/>
      <c r="N340" s="38"/>
      <c r="O340" s="39"/>
      <c r="P340" s="39"/>
      <c r="Q340" s="40"/>
      <c r="R340" s="39"/>
      <c r="S340" s="77"/>
      <c r="T340" s="56"/>
      <c r="U340" s="101"/>
    </row>
    <row r="341" spans="1:21" x14ac:dyDescent="0.2">
      <c r="A341" s="11" t="str">
        <f t="shared" si="150"/>
        <v>Lothian</v>
      </c>
      <c r="B341" s="11" t="str">
        <f t="shared" si="151"/>
        <v xml:space="preserve">Gastroenterology </v>
      </c>
      <c r="C341" s="393" t="str">
        <f t="shared" si="147"/>
        <v>Gastroenterology</v>
      </c>
      <c r="D341" s="84" t="s">
        <v>79</v>
      </c>
      <c r="E341" s="21" t="s">
        <v>24</v>
      </c>
      <c r="F341" s="23"/>
      <c r="G341" s="24"/>
      <c r="H341" s="24"/>
      <c r="I341" s="25"/>
      <c r="J341" s="23"/>
      <c r="K341" s="24"/>
      <c r="L341" s="24"/>
      <c r="M341" s="25"/>
      <c r="N341" s="23"/>
      <c r="O341" s="24"/>
      <c r="P341" s="24"/>
      <c r="Q341" s="25"/>
      <c r="R341" s="39"/>
      <c r="S341" s="71"/>
      <c r="T341" s="72"/>
      <c r="U341" s="97"/>
    </row>
    <row r="342" spans="1:21" x14ac:dyDescent="0.2">
      <c r="A342" s="11" t="str">
        <f t="shared" si="150"/>
        <v>Lothian</v>
      </c>
      <c r="B342" s="11" t="str">
        <f t="shared" si="151"/>
        <v>Gastroenterology11</v>
      </c>
      <c r="C342" s="393" t="str">
        <f t="shared" si="147"/>
        <v>Gastroenterology</v>
      </c>
      <c r="D342" s="151">
        <v>11</v>
      </c>
      <c r="E342" s="152" t="s">
        <v>109</v>
      </c>
      <c r="F342" s="153">
        <f t="shared" ref="F342:Q342" si="155">F334-F337</f>
        <v>-3</v>
      </c>
      <c r="G342" s="154">
        <f t="shared" si="155"/>
        <v>-3</v>
      </c>
      <c r="H342" s="154">
        <f t="shared" si="155"/>
        <v>-3</v>
      </c>
      <c r="I342" s="155">
        <f t="shared" si="155"/>
        <v>-3</v>
      </c>
      <c r="J342" s="153">
        <f t="shared" si="155"/>
        <v>0</v>
      </c>
      <c r="K342" s="154">
        <f t="shared" si="155"/>
        <v>0</v>
      </c>
      <c r="L342" s="154">
        <f t="shared" si="155"/>
        <v>0</v>
      </c>
      <c r="M342" s="155">
        <f t="shared" si="155"/>
        <v>0</v>
      </c>
      <c r="N342" s="153">
        <f t="shared" si="155"/>
        <v>0</v>
      </c>
      <c r="O342" s="154">
        <f t="shared" si="155"/>
        <v>0</v>
      </c>
      <c r="P342" s="154">
        <f t="shared" si="155"/>
        <v>0</v>
      </c>
      <c r="Q342" s="155">
        <f t="shared" si="155"/>
        <v>0</v>
      </c>
      <c r="R342" s="56"/>
      <c r="S342" s="155">
        <f>S334-S337</f>
        <v>-12</v>
      </c>
      <c r="T342" s="154">
        <f>T334-T337</f>
        <v>0</v>
      </c>
      <c r="U342" s="157">
        <f>U334-U337</f>
        <v>0</v>
      </c>
    </row>
    <row r="343" spans="1:21" x14ac:dyDescent="0.2">
      <c r="A343" s="11" t="str">
        <f t="shared" si="150"/>
        <v>Lothian</v>
      </c>
      <c r="B343" s="11" t="str">
        <f t="shared" si="151"/>
        <v>Gastroenterology12</v>
      </c>
      <c r="C343" s="393" t="str">
        <f t="shared" si="147"/>
        <v>Gastroenterology</v>
      </c>
      <c r="D343" s="151">
        <v>12</v>
      </c>
      <c r="E343" s="152" t="s">
        <v>110</v>
      </c>
      <c r="F343" s="159">
        <f t="shared" ref="F343:U343" si="156">F334-F339</f>
        <v>-3</v>
      </c>
      <c r="G343" s="160">
        <f t="shared" si="156"/>
        <v>-3</v>
      </c>
      <c r="H343" s="160">
        <f t="shared" si="156"/>
        <v>-3</v>
      </c>
      <c r="I343" s="161">
        <f t="shared" si="156"/>
        <v>-3</v>
      </c>
      <c r="J343" s="159">
        <f t="shared" si="156"/>
        <v>0</v>
      </c>
      <c r="K343" s="160">
        <f t="shared" si="156"/>
        <v>0</v>
      </c>
      <c r="L343" s="160">
        <f t="shared" si="156"/>
        <v>0</v>
      </c>
      <c r="M343" s="161">
        <f t="shared" si="156"/>
        <v>0</v>
      </c>
      <c r="N343" s="159">
        <f t="shared" si="156"/>
        <v>0</v>
      </c>
      <c r="O343" s="160">
        <f t="shared" si="156"/>
        <v>0</v>
      </c>
      <c r="P343" s="160">
        <f t="shared" si="156"/>
        <v>0</v>
      </c>
      <c r="Q343" s="161">
        <f t="shared" si="156"/>
        <v>0</v>
      </c>
      <c r="R343" s="56">
        <f t="shared" si="156"/>
        <v>0</v>
      </c>
      <c r="S343" s="159">
        <f t="shared" si="156"/>
        <v>-12</v>
      </c>
      <c r="T343" s="160">
        <f t="shared" si="156"/>
        <v>0</v>
      </c>
      <c r="U343" s="162">
        <f t="shared" si="156"/>
        <v>0</v>
      </c>
    </row>
    <row r="344" spans="1:21" x14ac:dyDescent="0.2">
      <c r="A344" s="11" t="str">
        <f t="shared" si="150"/>
        <v>Lothian</v>
      </c>
      <c r="B344" s="11" t="str">
        <f t="shared" si="151"/>
        <v>Gastroenterology13</v>
      </c>
      <c r="C344" s="393" t="str">
        <f t="shared" si="147"/>
        <v>Gastroenterology</v>
      </c>
      <c r="D344" s="151">
        <v>13</v>
      </c>
      <c r="E344" s="158" t="s">
        <v>27</v>
      </c>
      <c r="F344" s="170">
        <f>F328+F343</f>
        <v>37</v>
      </c>
      <c r="G344" s="164">
        <f>F344+G343</f>
        <v>34</v>
      </c>
      <c r="H344" s="164">
        <f t="shared" ref="H344:Q344" si="157">G344+H343</f>
        <v>31</v>
      </c>
      <c r="I344" s="166">
        <f t="shared" si="157"/>
        <v>28</v>
      </c>
      <c r="J344" s="163">
        <f t="shared" si="157"/>
        <v>28</v>
      </c>
      <c r="K344" s="164">
        <f t="shared" si="157"/>
        <v>28</v>
      </c>
      <c r="L344" s="164">
        <f t="shared" si="157"/>
        <v>28</v>
      </c>
      <c r="M344" s="166">
        <f t="shared" si="157"/>
        <v>28</v>
      </c>
      <c r="N344" s="163">
        <f t="shared" si="157"/>
        <v>28</v>
      </c>
      <c r="O344" s="164">
        <f t="shared" si="157"/>
        <v>28</v>
      </c>
      <c r="P344" s="164">
        <f t="shared" si="157"/>
        <v>28</v>
      </c>
      <c r="Q344" s="166">
        <f t="shared" si="157"/>
        <v>28</v>
      </c>
      <c r="R344" s="56"/>
      <c r="S344" s="163">
        <f>I344</f>
        <v>28</v>
      </c>
      <c r="T344" s="164">
        <f>M344</f>
        <v>28</v>
      </c>
      <c r="U344" s="165">
        <f>Q344</f>
        <v>28</v>
      </c>
    </row>
    <row r="345" spans="1:21" x14ac:dyDescent="0.2">
      <c r="A345" s="11" t="str">
        <f t="shared" si="150"/>
        <v>Lothian</v>
      </c>
      <c r="B345" s="11" t="str">
        <f t="shared" si="151"/>
        <v>Gastroenterology14</v>
      </c>
      <c r="C345" s="393" t="str">
        <f t="shared" si="147"/>
        <v>Gastroenterology</v>
      </c>
      <c r="D345" s="151">
        <v>14</v>
      </c>
      <c r="E345" s="152" t="s">
        <v>25</v>
      </c>
      <c r="F345" s="163">
        <f t="shared" ref="F345:Q345" si="158">F344/(F339/13)</f>
        <v>5.3444444444444441</v>
      </c>
      <c r="G345" s="164">
        <f t="shared" si="158"/>
        <v>4.9111111111111105</v>
      </c>
      <c r="H345" s="164">
        <f t="shared" si="158"/>
        <v>4.4777777777777779</v>
      </c>
      <c r="I345" s="166">
        <f t="shared" si="158"/>
        <v>4.0444444444444443</v>
      </c>
      <c r="J345" s="163" t="e">
        <f t="shared" si="158"/>
        <v>#DIV/0!</v>
      </c>
      <c r="K345" s="164" t="e">
        <f t="shared" si="158"/>
        <v>#DIV/0!</v>
      </c>
      <c r="L345" s="164" t="e">
        <f t="shared" si="158"/>
        <v>#DIV/0!</v>
      </c>
      <c r="M345" s="166" t="e">
        <f t="shared" si="158"/>
        <v>#DIV/0!</v>
      </c>
      <c r="N345" s="163" t="e">
        <f t="shared" si="158"/>
        <v>#DIV/0!</v>
      </c>
      <c r="O345" s="164" t="e">
        <f t="shared" si="158"/>
        <v>#DIV/0!</v>
      </c>
      <c r="P345" s="164" t="e">
        <f t="shared" si="158"/>
        <v>#DIV/0!</v>
      </c>
      <c r="Q345" s="166" t="e">
        <f t="shared" si="158"/>
        <v>#DIV/0!</v>
      </c>
      <c r="R345" s="56"/>
      <c r="S345" s="163">
        <f>I345</f>
        <v>4.0444444444444443</v>
      </c>
      <c r="T345" s="164" t="e">
        <f>M345</f>
        <v>#DIV/0!</v>
      </c>
      <c r="U345" s="165" t="e">
        <f>Q345</f>
        <v>#DIV/0!</v>
      </c>
    </row>
    <row r="346" spans="1:21" x14ac:dyDescent="0.2">
      <c r="A346" s="11" t="str">
        <f t="shared" si="150"/>
        <v>Lothian</v>
      </c>
      <c r="B346" s="11" t="str">
        <f t="shared" si="151"/>
        <v>Gastroenterology15</v>
      </c>
      <c r="C346" s="393" t="str">
        <f t="shared" si="147"/>
        <v>Gastroenterology</v>
      </c>
      <c r="D346" s="86">
        <v>15</v>
      </c>
      <c r="E346" s="45" t="s">
        <v>30</v>
      </c>
      <c r="F346" s="48">
        <f t="shared" ref="F346:I346" si="159">F730+F754</f>
        <v>0</v>
      </c>
      <c r="G346" s="46">
        <f t="shared" si="159"/>
        <v>0</v>
      </c>
      <c r="H346" s="46">
        <f t="shared" si="159"/>
        <v>0</v>
      </c>
      <c r="I346" s="47">
        <f t="shared" si="159"/>
        <v>0</v>
      </c>
      <c r="J346" s="48"/>
      <c r="K346" s="46"/>
      <c r="L346" s="46"/>
      <c r="M346" s="47"/>
      <c r="N346" s="48"/>
      <c r="O346" s="46"/>
      <c r="P346" s="46"/>
      <c r="Q346" s="47"/>
      <c r="R346" s="39"/>
      <c r="S346" s="163">
        <f>I346</f>
        <v>0</v>
      </c>
      <c r="T346" s="164">
        <f>M346</f>
        <v>0</v>
      </c>
      <c r="U346" s="165">
        <f>Q346</f>
        <v>0</v>
      </c>
    </row>
    <row r="347" spans="1:21" x14ac:dyDescent="0.2">
      <c r="A347" s="11" t="str">
        <f t="shared" si="150"/>
        <v>Lothian</v>
      </c>
      <c r="B347" s="11" t="str">
        <f t="shared" si="151"/>
        <v>Gastroenterology16</v>
      </c>
      <c r="C347" s="393" t="str">
        <f t="shared" si="147"/>
        <v>Gastroenterology</v>
      </c>
      <c r="D347" s="151">
        <v>16</v>
      </c>
      <c r="E347" s="152" t="s">
        <v>187</v>
      </c>
      <c r="F347" s="163">
        <v>13.716346671866773</v>
      </c>
      <c r="G347" s="164">
        <v>12.603879272215016</v>
      </c>
      <c r="H347" s="164">
        <v>11.028394363188141</v>
      </c>
      <c r="I347" s="166">
        <v>9.4529094541612668</v>
      </c>
      <c r="J347" s="163">
        <v>7.8774245451343914</v>
      </c>
      <c r="K347" s="164">
        <v>6.301939636107508</v>
      </c>
      <c r="L347" s="164">
        <v>3.1509698180537535</v>
      </c>
      <c r="M347" s="166">
        <v>0</v>
      </c>
      <c r="N347" s="400" t="s">
        <v>15</v>
      </c>
      <c r="O347" s="401" t="s">
        <v>15</v>
      </c>
      <c r="P347" s="401" t="s">
        <v>15</v>
      </c>
      <c r="Q347" s="402" t="s">
        <v>15</v>
      </c>
      <c r="R347" s="39"/>
      <c r="S347" s="163">
        <f>I347</f>
        <v>9.4529094541612668</v>
      </c>
      <c r="T347" s="164">
        <f>M347</f>
        <v>0</v>
      </c>
      <c r="U347" s="165" t="str">
        <f>Q347</f>
        <v>-</v>
      </c>
    </row>
    <row r="348" spans="1:21" ht="13.5" thickBot="1" x14ac:dyDescent="0.25">
      <c r="A348" s="11" t="str">
        <f t="shared" si="150"/>
        <v>Lothian</v>
      </c>
      <c r="B348" s="11" t="str">
        <f t="shared" si="151"/>
        <v>Gastroenterology17</v>
      </c>
      <c r="C348" s="393" t="str">
        <f t="shared" si="147"/>
        <v>Gastroenterology</v>
      </c>
      <c r="D348" s="86">
        <v>17</v>
      </c>
      <c r="E348" s="44" t="s">
        <v>31</v>
      </c>
      <c r="F348" s="48">
        <f t="shared" ref="F348:I348" si="160">F732+F756</f>
        <v>0</v>
      </c>
      <c r="G348" s="46">
        <f t="shared" si="160"/>
        <v>0</v>
      </c>
      <c r="H348" s="46">
        <f t="shared" si="160"/>
        <v>0</v>
      </c>
      <c r="I348" s="47">
        <f t="shared" si="160"/>
        <v>0</v>
      </c>
      <c r="J348" s="48"/>
      <c r="K348" s="46"/>
      <c r="L348" s="46"/>
      <c r="M348" s="47"/>
      <c r="N348" s="48"/>
      <c r="O348" s="46"/>
      <c r="P348" s="46"/>
      <c r="Q348" s="47"/>
      <c r="R348" s="39"/>
      <c r="S348" s="163">
        <f>I348</f>
        <v>0</v>
      </c>
      <c r="T348" s="164">
        <f>M348</f>
        <v>0</v>
      </c>
      <c r="U348" s="165">
        <f>Q348</f>
        <v>0</v>
      </c>
    </row>
    <row r="349" spans="1:21" ht="18.75" thickBot="1" x14ac:dyDescent="0.3">
      <c r="A349" s="11" t="str">
        <f t="shared" si="150"/>
        <v>Lothian</v>
      </c>
      <c r="B349" s="11" t="str">
        <f t="shared" si="151"/>
        <v>General MedicineGeneral Medicine</v>
      </c>
      <c r="C349" s="407" t="str">
        <f>D349</f>
        <v>General Medicine</v>
      </c>
      <c r="D349" s="408" t="s">
        <v>62</v>
      </c>
      <c r="E349" s="80"/>
      <c r="F349" s="124"/>
      <c r="G349" s="81"/>
      <c r="H349" s="81"/>
      <c r="I349" s="81"/>
      <c r="J349" s="81"/>
      <c r="K349" s="81"/>
      <c r="L349" s="81"/>
      <c r="M349" s="81"/>
      <c r="N349" s="69"/>
      <c r="O349" s="69"/>
      <c r="P349" s="69"/>
      <c r="Q349" s="69"/>
      <c r="R349" s="69"/>
      <c r="S349" s="131"/>
      <c r="T349" s="131"/>
      <c r="U349" s="132"/>
    </row>
    <row r="350" spans="1:21" x14ac:dyDescent="0.2">
      <c r="A350" s="11" t="str">
        <f t="shared" si="150"/>
        <v>Lothian</v>
      </c>
      <c r="B350" s="11" t="str">
        <f t="shared" si="151"/>
        <v>General Medicine1</v>
      </c>
      <c r="C350" s="393" t="str">
        <f t="shared" ref="C350:C372" si="161">C349</f>
        <v>General Medicine</v>
      </c>
      <c r="D350" s="84">
        <v>1</v>
      </c>
      <c r="E350" s="21" t="s">
        <v>52</v>
      </c>
      <c r="F350" s="516"/>
      <c r="G350" s="20"/>
      <c r="H350" s="20"/>
      <c r="I350" s="117"/>
      <c r="J350" s="125"/>
      <c r="K350" s="13"/>
      <c r="L350" s="13"/>
      <c r="M350" s="126"/>
      <c r="N350" s="125"/>
      <c r="O350" s="13"/>
      <c r="P350" s="13"/>
      <c r="Q350" s="126"/>
      <c r="R350" s="41"/>
      <c r="S350" s="114"/>
      <c r="T350" s="65"/>
      <c r="U350" s="115"/>
    </row>
    <row r="351" spans="1:21" x14ac:dyDescent="0.2">
      <c r="A351" s="11" t="str">
        <f t="shared" si="150"/>
        <v>Lothian</v>
      </c>
      <c r="B351" s="11" t="str">
        <f t="shared" si="151"/>
        <v>General Medicine2</v>
      </c>
      <c r="C351" s="393" t="str">
        <f t="shared" si="161"/>
        <v>General Medicine</v>
      </c>
      <c r="D351" s="84">
        <v>2</v>
      </c>
      <c r="E351" s="21" t="s">
        <v>93</v>
      </c>
      <c r="F351" s="197"/>
      <c r="G351" s="20"/>
      <c r="H351" s="20"/>
      <c r="I351" s="117"/>
      <c r="J351" s="116"/>
      <c r="K351" s="20"/>
      <c r="L351" s="20"/>
      <c r="M351" s="117"/>
      <c r="N351" s="116"/>
      <c r="O351" s="20"/>
      <c r="P351" s="20"/>
      <c r="Q351" s="117"/>
      <c r="R351" s="41"/>
      <c r="S351" s="114"/>
      <c r="T351" s="65"/>
      <c r="U351" s="115"/>
    </row>
    <row r="352" spans="1:21" x14ac:dyDescent="0.2">
      <c r="A352" s="11" t="str">
        <f t="shared" si="150"/>
        <v>Lothian</v>
      </c>
      <c r="B352" s="11" t="str">
        <f t="shared" si="151"/>
        <v>General Medicine3</v>
      </c>
      <c r="C352" s="393" t="str">
        <f t="shared" si="161"/>
        <v>General Medicine</v>
      </c>
      <c r="D352" s="84">
        <v>3</v>
      </c>
      <c r="E352" s="21" t="s">
        <v>94</v>
      </c>
      <c r="F352" s="197"/>
      <c r="G352" s="20"/>
      <c r="H352" s="20"/>
      <c r="I352" s="117"/>
      <c r="J352" s="116"/>
      <c r="K352" s="20"/>
      <c r="L352" s="20"/>
      <c r="M352" s="117"/>
      <c r="N352" s="116"/>
      <c r="O352" s="20"/>
      <c r="P352" s="20"/>
      <c r="Q352" s="117"/>
      <c r="R352" s="41"/>
      <c r="S352" s="114"/>
      <c r="T352" s="65"/>
      <c r="U352" s="115"/>
    </row>
    <row r="353" spans="1:21" x14ac:dyDescent="0.2">
      <c r="A353" s="11" t="str">
        <f t="shared" si="150"/>
        <v>Lothian</v>
      </c>
      <c r="B353" s="11" t="str">
        <f t="shared" si="151"/>
        <v xml:space="preserve">General Medicine </v>
      </c>
      <c r="C353" s="393" t="str">
        <f t="shared" si="161"/>
        <v>General Medicine</v>
      </c>
      <c r="D353" s="88" t="s">
        <v>79</v>
      </c>
      <c r="E353" s="34"/>
      <c r="F353" s="20"/>
      <c r="G353" s="20"/>
      <c r="H353" s="20"/>
      <c r="I353" s="117"/>
      <c r="J353" s="127"/>
      <c r="K353" s="52"/>
      <c r="L353" s="52"/>
      <c r="M353" s="128"/>
      <c r="N353" s="127"/>
      <c r="O353" s="52"/>
      <c r="P353" s="52"/>
      <c r="Q353" s="128"/>
      <c r="R353" s="41"/>
      <c r="S353" s="114"/>
      <c r="T353" s="65"/>
      <c r="U353" s="115"/>
    </row>
    <row r="354" spans="1:21" x14ac:dyDescent="0.2">
      <c r="A354" s="11" t="str">
        <f t="shared" si="150"/>
        <v>Lothian</v>
      </c>
      <c r="B354" s="11" t="str">
        <f t="shared" si="151"/>
        <v xml:space="preserve">General Medicine </v>
      </c>
      <c r="C354" s="393" t="str">
        <f t="shared" si="161"/>
        <v>General Medicine</v>
      </c>
      <c r="D354" s="84" t="s">
        <v>79</v>
      </c>
      <c r="E354" s="21" t="s">
        <v>33</v>
      </c>
      <c r="F354" s="23"/>
      <c r="G354" s="24"/>
      <c r="H354" s="24"/>
      <c r="I354" s="25"/>
      <c r="J354" s="23"/>
      <c r="K354" s="24"/>
      <c r="L354" s="24"/>
      <c r="M354" s="25"/>
      <c r="N354" s="23"/>
      <c r="O354" s="24"/>
      <c r="P354" s="24"/>
      <c r="Q354" s="25"/>
      <c r="R354" s="41"/>
      <c r="S354" s="71"/>
      <c r="T354" s="72"/>
      <c r="U354" s="97"/>
    </row>
    <row r="355" spans="1:21" x14ac:dyDescent="0.2">
      <c r="A355" s="11" t="str">
        <f t="shared" si="150"/>
        <v>Lothian</v>
      </c>
      <c r="B355" s="11" t="str">
        <f t="shared" si="151"/>
        <v>General Medicine4</v>
      </c>
      <c r="C355" s="393" t="str">
        <f t="shared" si="161"/>
        <v>General Medicine</v>
      </c>
      <c r="D355" s="86">
        <v>4</v>
      </c>
      <c r="E355" s="44" t="s">
        <v>14</v>
      </c>
      <c r="F355" s="27"/>
      <c r="G355" s="28"/>
      <c r="H355" s="28"/>
      <c r="I355" s="29"/>
      <c r="J355" s="27"/>
      <c r="K355" s="28"/>
      <c r="L355" s="28"/>
      <c r="M355" s="29"/>
      <c r="N355" s="27"/>
      <c r="O355" s="28"/>
      <c r="P355" s="28"/>
      <c r="Q355" s="29"/>
      <c r="R355" s="41"/>
      <c r="S355" s="179">
        <f>SUM(F355:I355)</f>
        <v>0</v>
      </c>
      <c r="T355" s="180">
        <f>SUM(J355:M355)</f>
        <v>0</v>
      </c>
      <c r="U355" s="181">
        <f>SUM(N355:Q355)</f>
        <v>0</v>
      </c>
    </row>
    <row r="356" spans="1:21" x14ac:dyDescent="0.2">
      <c r="A356" s="11" t="str">
        <f t="shared" si="150"/>
        <v>Lothian</v>
      </c>
      <c r="B356" s="11" t="str">
        <f t="shared" si="151"/>
        <v>General Medicine5</v>
      </c>
      <c r="C356" s="393" t="str">
        <f t="shared" si="161"/>
        <v>General Medicine</v>
      </c>
      <c r="D356" s="151">
        <v>5</v>
      </c>
      <c r="E356" s="158" t="s">
        <v>28</v>
      </c>
      <c r="F356" s="160">
        <v>0</v>
      </c>
      <c r="G356" s="154">
        <v>0</v>
      </c>
      <c r="H356" s="154">
        <v>0</v>
      </c>
      <c r="I356" s="155">
        <v>0</v>
      </c>
      <c r="J356" s="153">
        <v>0</v>
      </c>
      <c r="K356" s="154">
        <v>0</v>
      </c>
      <c r="L356" s="154">
        <v>0</v>
      </c>
      <c r="M356" s="155">
        <v>0</v>
      </c>
      <c r="N356" s="153">
        <v>0</v>
      </c>
      <c r="O356" s="154">
        <v>0</v>
      </c>
      <c r="P356" s="154">
        <v>0</v>
      </c>
      <c r="Q356" s="155">
        <v>0</v>
      </c>
      <c r="R356" s="79"/>
      <c r="S356" s="153">
        <f>SUM(F356:I356)</f>
        <v>0</v>
      </c>
      <c r="T356" s="154">
        <f>SUM(J356:M356)</f>
        <v>0</v>
      </c>
      <c r="U356" s="157">
        <f>SUM(N356:Q356)</f>
        <v>0</v>
      </c>
    </row>
    <row r="357" spans="1:21" x14ac:dyDescent="0.2">
      <c r="A357" s="11" t="str">
        <f t="shared" si="150"/>
        <v>Lothian</v>
      </c>
      <c r="B357" s="11" t="str">
        <f t="shared" si="151"/>
        <v>General Medicine6</v>
      </c>
      <c r="C357" s="393" t="str">
        <f t="shared" si="161"/>
        <v>General Medicine</v>
      </c>
      <c r="D357" s="87">
        <v>6</v>
      </c>
      <c r="E357" s="45" t="s">
        <v>13</v>
      </c>
      <c r="F357" s="31"/>
      <c r="G357" s="32"/>
      <c r="H357" s="32"/>
      <c r="I357" s="33"/>
      <c r="J357" s="31"/>
      <c r="K357" s="32"/>
      <c r="L357" s="32"/>
      <c r="M357" s="33"/>
      <c r="N357" s="31"/>
      <c r="O357" s="32"/>
      <c r="P357" s="32"/>
      <c r="Q357" s="33"/>
      <c r="R357" s="41"/>
      <c r="S357" s="159">
        <f>SUM(F357:I357)</f>
        <v>0</v>
      </c>
      <c r="T357" s="160">
        <f>SUM(J357:M357)</f>
        <v>0</v>
      </c>
      <c r="U357" s="162">
        <f>SUM(N357:Q357)</f>
        <v>0</v>
      </c>
    </row>
    <row r="358" spans="1:21" x14ac:dyDescent="0.2">
      <c r="A358" s="11" t="str">
        <f t="shared" si="150"/>
        <v>Lothian</v>
      </c>
      <c r="B358" s="11" t="str">
        <f t="shared" si="151"/>
        <v>General Medicine7</v>
      </c>
      <c r="C358" s="393" t="str">
        <f t="shared" si="161"/>
        <v>General Medicine</v>
      </c>
      <c r="D358" s="84">
        <v>7</v>
      </c>
      <c r="E358" s="21" t="s">
        <v>16</v>
      </c>
      <c r="F358" s="62">
        <f t="shared" ref="F358:Q358" si="162">SUM(F355:F356)-F357</f>
        <v>0</v>
      </c>
      <c r="G358" s="63">
        <f t="shared" si="162"/>
        <v>0</v>
      </c>
      <c r="H358" s="63">
        <f t="shared" si="162"/>
        <v>0</v>
      </c>
      <c r="I358" s="64">
        <f t="shared" si="162"/>
        <v>0</v>
      </c>
      <c r="J358" s="62">
        <f t="shared" si="162"/>
        <v>0</v>
      </c>
      <c r="K358" s="63">
        <f t="shared" si="162"/>
        <v>0</v>
      </c>
      <c r="L358" s="63">
        <f t="shared" si="162"/>
        <v>0</v>
      </c>
      <c r="M358" s="64">
        <f t="shared" si="162"/>
        <v>0</v>
      </c>
      <c r="N358" s="62">
        <f t="shared" si="162"/>
        <v>0</v>
      </c>
      <c r="O358" s="63">
        <f t="shared" si="162"/>
        <v>0</v>
      </c>
      <c r="P358" s="63">
        <f t="shared" si="162"/>
        <v>0</v>
      </c>
      <c r="Q358" s="64">
        <f t="shared" si="162"/>
        <v>0</v>
      </c>
      <c r="R358" s="79"/>
      <c r="S358" s="62">
        <f>SUM(F358:I358)</f>
        <v>0</v>
      </c>
      <c r="T358" s="63">
        <f>SUM(J358:M358)</f>
        <v>0</v>
      </c>
      <c r="U358" s="100">
        <f>SUM(N358:Q358)</f>
        <v>0</v>
      </c>
    </row>
    <row r="359" spans="1:21" x14ac:dyDescent="0.2">
      <c r="A359" s="11" t="str">
        <f t="shared" si="150"/>
        <v>Lothian</v>
      </c>
      <c r="B359" s="11" t="str">
        <f t="shared" si="151"/>
        <v xml:space="preserve">General Medicine </v>
      </c>
      <c r="C359" s="393" t="str">
        <f t="shared" si="161"/>
        <v>General Medicine</v>
      </c>
      <c r="D359" s="88" t="s">
        <v>79</v>
      </c>
      <c r="E359" s="34"/>
      <c r="F359" s="35"/>
      <c r="G359" s="36"/>
      <c r="H359" s="36"/>
      <c r="I359" s="37"/>
      <c r="J359" s="38"/>
      <c r="K359" s="39"/>
      <c r="L359" s="39"/>
      <c r="M359" s="40"/>
      <c r="N359" s="38"/>
      <c r="O359" s="39"/>
      <c r="P359" s="39"/>
      <c r="Q359" s="40"/>
      <c r="R359" s="41"/>
      <c r="S359" s="77"/>
      <c r="T359" s="56"/>
      <c r="U359" s="101"/>
    </row>
    <row r="360" spans="1:21" x14ac:dyDescent="0.2">
      <c r="A360" s="11" t="str">
        <f t="shared" si="150"/>
        <v>Lothian</v>
      </c>
      <c r="B360" s="11" t="str">
        <f t="shared" si="151"/>
        <v xml:space="preserve">General Medicine </v>
      </c>
      <c r="C360" s="393" t="str">
        <f t="shared" si="161"/>
        <v>General Medicine</v>
      </c>
      <c r="D360" s="84" t="s">
        <v>79</v>
      </c>
      <c r="E360" s="21" t="s">
        <v>29</v>
      </c>
      <c r="F360" s="23"/>
      <c r="G360" s="24"/>
      <c r="H360" s="24"/>
      <c r="I360" s="25"/>
      <c r="J360" s="23"/>
      <c r="K360" s="24"/>
      <c r="L360" s="24"/>
      <c r="M360" s="25"/>
      <c r="N360" s="23"/>
      <c r="O360" s="24"/>
      <c r="P360" s="24"/>
      <c r="Q360" s="25"/>
      <c r="R360" s="41"/>
      <c r="S360" s="71"/>
      <c r="T360" s="72"/>
      <c r="U360" s="97"/>
    </row>
    <row r="361" spans="1:21" x14ac:dyDescent="0.2">
      <c r="A361" s="11" t="str">
        <f t="shared" si="150"/>
        <v>Lothian</v>
      </c>
      <c r="B361" s="11" t="str">
        <f t="shared" si="151"/>
        <v>General Medicine8</v>
      </c>
      <c r="C361" s="393" t="str">
        <f t="shared" si="161"/>
        <v>General Medicine</v>
      </c>
      <c r="D361" s="86">
        <v>8</v>
      </c>
      <c r="E361" s="44" t="s">
        <v>46</v>
      </c>
      <c r="F361" s="27"/>
      <c r="G361" s="28"/>
      <c r="H361" s="28"/>
      <c r="I361" s="29"/>
      <c r="J361" s="27"/>
      <c r="K361" s="28"/>
      <c r="L361" s="28"/>
      <c r="M361" s="29"/>
      <c r="N361" s="27"/>
      <c r="O361" s="28"/>
      <c r="P361" s="28"/>
      <c r="Q361" s="29"/>
      <c r="R361" s="39"/>
      <c r="S361" s="153">
        <f>SUM(F361:I361)</f>
        <v>0</v>
      </c>
      <c r="T361" s="154">
        <f>SUM(J361:M361)</f>
        <v>0</v>
      </c>
      <c r="U361" s="157">
        <f>SUM(N361:Q361)</f>
        <v>0</v>
      </c>
    </row>
    <row r="362" spans="1:21" x14ac:dyDescent="0.2">
      <c r="A362" s="11" t="str">
        <f t="shared" si="150"/>
        <v>Lothian</v>
      </c>
      <c r="B362" s="11" t="str">
        <f t="shared" si="151"/>
        <v>General Medicine9</v>
      </c>
      <c r="C362" s="393" t="str">
        <f t="shared" si="161"/>
        <v>General Medicine</v>
      </c>
      <c r="D362" s="86">
        <v>9</v>
      </c>
      <c r="E362" s="45" t="s">
        <v>53</v>
      </c>
      <c r="F362" s="31"/>
      <c r="G362" s="32"/>
      <c r="H362" s="32"/>
      <c r="I362" s="33"/>
      <c r="J362" s="31"/>
      <c r="K362" s="32"/>
      <c r="L362" s="32"/>
      <c r="M362" s="33"/>
      <c r="N362" s="31"/>
      <c r="O362" s="32"/>
      <c r="P362" s="32"/>
      <c r="Q362" s="33"/>
      <c r="R362" s="39"/>
      <c r="S362" s="159">
        <f>SUM(F362:I362)</f>
        <v>0</v>
      </c>
      <c r="T362" s="160">
        <f>SUM(J362:M362)</f>
        <v>0</v>
      </c>
      <c r="U362" s="162">
        <f>SUM(N362:Q362)</f>
        <v>0</v>
      </c>
    </row>
    <row r="363" spans="1:21" x14ac:dyDescent="0.2">
      <c r="A363" s="11" t="str">
        <f t="shared" si="150"/>
        <v>Lothian</v>
      </c>
      <c r="B363" s="11" t="str">
        <f t="shared" si="151"/>
        <v>General Medicine10</v>
      </c>
      <c r="C363" s="393" t="str">
        <f t="shared" si="161"/>
        <v>General Medicine</v>
      </c>
      <c r="D363" s="84">
        <v>10</v>
      </c>
      <c r="E363" s="21" t="s">
        <v>32</v>
      </c>
      <c r="F363" s="62">
        <f t="shared" ref="F363:Q363" si="163">SUM(F361:F362)</f>
        <v>0</v>
      </c>
      <c r="G363" s="63">
        <f t="shared" si="163"/>
        <v>0</v>
      </c>
      <c r="H363" s="63">
        <f t="shared" si="163"/>
        <v>0</v>
      </c>
      <c r="I363" s="64">
        <f t="shared" si="163"/>
        <v>0</v>
      </c>
      <c r="J363" s="62">
        <f t="shared" si="163"/>
        <v>0</v>
      </c>
      <c r="K363" s="63">
        <f t="shared" si="163"/>
        <v>0</v>
      </c>
      <c r="L363" s="63">
        <f t="shared" si="163"/>
        <v>0</v>
      </c>
      <c r="M363" s="64">
        <f t="shared" si="163"/>
        <v>0</v>
      </c>
      <c r="N363" s="62">
        <f t="shared" si="163"/>
        <v>0</v>
      </c>
      <c r="O363" s="63">
        <f t="shared" si="163"/>
        <v>0</v>
      </c>
      <c r="P363" s="63">
        <f t="shared" si="163"/>
        <v>0</v>
      </c>
      <c r="Q363" s="64">
        <f t="shared" si="163"/>
        <v>0</v>
      </c>
      <c r="R363" s="79"/>
      <c r="S363" s="62">
        <f>SUM(F363:I363)</f>
        <v>0</v>
      </c>
      <c r="T363" s="63">
        <f>SUM(J363:M363)</f>
        <v>0</v>
      </c>
      <c r="U363" s="100">
        <f>SUM(N363:Q363)</f>
        <v>0</v>
      </c>
    </row>
    <row r="364" spans="1:21" x14ac:dyDescent="0.2">
      <c r="A364" s="11" t="str">
        <f t="shared" si="150"/>
        <v>Lothian</v>
      </c>
      <c r="B364" s="11" t="str">
        <f t="shared" si="151"/>
        <v xml:space="preserve">General Medicine </v>
      </c>
      <c r="C364" s="393" t="str">
        <f t="shared" si="161"/>
        <v>General Medicine</v>
      </c>
      <c r="D364" s="89" t="s">
        <v>79</v>
      </c>
      <c r="E364" s="43"/>
      <c r="F364" s="38"/>
      <c r="G364" s="39"/>
      <c r="H364" s="39"/>
      <c r="I364" s="40"/>
      <c r="J364" s="38"/>
      <c r="K364" s="39"/>
      <c r="L364" s="39"/>
      <c r="M364" s="40"/>
      <c r="N364" s="38"/>
      <c r="O364" s="39"/>
      <c r="P364" s="39"/>
      <c r="Q364" s="40"/>
      <c r="R364" s="39"/>
      <c r="S364" s="77"/>
      <c r="T364" s="56"/>
      <c r="U364" s="101"/>
    </row>
    <row r="365" spans="1:21" x14ac:dyDescent="0.2">
      <c r="A365" s="11" t="str">
        <f t="shared" si="150"/>
        <v>Lothian</v>
      </c>
      <c r="B365" s="11" t="str">
        <f t="shared" si="151"/>
        <v xml:space="preserve">General Medicine </v>
      </c>
      <c r="C365" s="393" t="str">
        <f t="shared" si="161"/>
        <v>General Medicine</v>
      </c>
      <c r="D365" s="84" t="s">
        <v>79</v>
      </c>
      <c r="E365" s="21" t="s">
        <v>24</v>
      </c>
      <c r="F365" s="23"/>
      <c r="G365" s="24"/>
      <c r="H365" s="24"/>
      <c r="I365" s="25"/>
      <c r="J365" s="23"/>
      <c r="K365" s="24"/>
      <c r="L365" s="24"/>
      <c r="M365" s="25"/>
      <c r="N365" s="23"/>
      <c r="O365" s="24"/>
      <c r="P365" s="24"/>
      <c r="Q365" s="25"/>
      <c r="R365" s="39"/>
      <c r="S365" s="71"/>
      <c r="T365" s="72"/>
      <c r="U365" s="97"/>
    </row>
    <row r="366" spans="1:21" x14ac:dyDescent="0.2">
      <c r="A366" s="11" t="str">
        <f t="shared" si="150"/>
        <v>Lothian</v>
      </c>
      <c r="B366" s="11" t="str">
        <f t="shared" si="151"/>
        <v>General Medicine11</v>
      </c>
      <c r="C366" s="393" t="str">
        <f t="shared" si="161"/>
        <v>General Medicine</v>
      </c>
      <c r="D366" s="151">
        <v>11</v>
      </c>
      <c r="E366" s="152" t="s">
        <v>109</v>
      </c>
      <c r="F366" s="153">
        <f t="shared" ref="F366:Q366" si="164">F358-F361</f>
        <v>0</v>
      </c>
      <c r="G366" s="154">
        <f t="shared" si="164"/>
        <v>0</v>
      </c>
      <c r="H366" s="154">
        <f t="shared" si="164"/>
        <v>0</v>
      </c>
      <c r="I366" s="155">
        <f t="shared" si="164"/>
        <v>0</v>
      </c>
      <c r="J366" s="153">
        <f t="shared" si="164"/>
        <v>0</v>
      </c>
      <c r="K366" s="154">
        <f t="shared" si="164"/>
        <v>0</v>
      </c>
      <c r="L366" s="154">
        <f t="shared" si="164"/>
        <v>0</v>
      </c>
      <c r="M366" s="155">
        <f t="shared" si="164"/>
        <v>0</v>
      </c>
      <c r="N366" s="153">
        <f t="shared" si="164"/>
        <v>0</v>
      </c>
      <c r="O366" s="154">
        <f t="shared" si="164"/>
        <v>0</v>
      </c>
      <c r="P366" s="154">
        <f t="shared" si="164"/>
        <v>0</v>
      </c>
      <c r="Q366" s="155">
        <f t="shared" si="164"/>
        <v>0</v>
      </c>
      <c r="R366" s="56"/>
      <c r="S366" s="155">
        <f>S358-S361</f>
        <v>0</v>
      </c>
      <c r="T366" s="154">
        <f>T358-T361</f>
        <v>0</v>
      </c>
      <c r="U366" s="157">
        <f>U358-U361</f>
        <v>0</v>
      </c>
    </row>
    <row r="367" spans="1:21" x14ac:dyDescent="0.2">
      <c r="A367" s="11" t="str">
        <f t="shared" si="150"/>
        <v>Lothian</v>
      </c>
      <c r="B367" s="11" t="str">
        <f t="shared" si="151"/>
        <v>General Medicine12</v>
      </c>
      <c r="C367" s="393" t="str">
        <f t="shared" si="161"/>
        <v>General Medicine</v>
      </c>
      <c r="D367" s="151">
        <v>12</v>
      </c>
      <c r="E367" s="152" t="s">
        <v>110</v>
      </c>
      <c r="F367" s="159">
        <f t="shared" ref="F367:U367" si="165">F358-F363</f>
        <v>0</v>
      </c>
      <c r="G367" s="160">
        <f t="shared" si="165"/>
        <v>0</v>
      </c>
      <c r="H367" s="160">
        <f t="shared" si="165"/>
        <v>0</v>
      </c>
      <c r="I367" s="161">
        <f t="shared" si="165"/>
        <v>0</v>
      </c>
      <c r="J367" s="159">
        <f t="shared" si="165"/>
        <v>0</v>
      </c>
      <c r="K367" s="160">
        <f t="shared" si="165"/>
        <v>0</v>
      </c>
      <c r="L367" s="160">
        <f t="shared" si="165"/>
        <v>0</v>
      </c>
      <c r="M367" s="161">
        <f t="shared" si="165"/>
        <v>0</v>
      </c>
      <c r="N367" s="159">
        <f t="shared" si="165"/>
        <v>0</v>
      </c>
      <c r="O367" s="160">
        <f t="shared" si="165"/>
        <v>0</v>
      </c>
      <c r="P367" s="160">
        <f t="shared" si="165"/>
        <v>0</v>
      </c>
      <c r="Q367" s="161">
        <f t="shared" si="165"/>
        <v>0</v>
      </c>
      <c r="R367" s="56">
        <f t="shared" si="165"/>
        <v>0</v>
      </c>
      <c r="S367" s="159">
        <f t="shared" si="165"/>
        <v>0</v>
      </c>
      <c r="T367" s="160">
        <f t="shared" si="165"/>
        <v>0</v>
      </c>
      <c r="U367" s="162">
        <f t="shared" si="165"/>
        <v>0</v>
      </c>
    </row>
    <row r="368" spans="1:21" x14ac:dyDescent="0.2">
      <c r="A368" s="11" t="str">
        <f t="shared" si="150"/>
        <v>Lothian</v>
      </c>
      <c r="B368" s="11" t="str">
        <f t="shared" si="151"/>
        <v>General Medicine13</v>
      </c>
      <c r="C368" s="393" t="str">
        <f t="shared" si="161"/>
        <v>General Medicine</v>
      </c>
      <c r="D368" s="151">
        <v>13</v>
      </c>
      <c r="E368" s="158" t="s">
        <v>27</v>
      </c>
      <c r="F368" s="170">
        <f>F352+F367</f>
        <v>0</v>
      </c>
      <c r="G368" s="164">
        <f>F368+G367</f>
        <v>0</v>
      </c>
      <c r="H368" s="164">
        <f t="shared" ref="H368:Q368" si="166">G368+H367</f>
        <v>0</v>
      </c>
      <c r="I368" s="166">
        <f t="shared" si="166"/>
        <v>0</v>
      </c>
      <c r="J368" s="163">
        <f t="shared" si="166"/>
        <v>0</v>
      </c>
      <c r="K368" s="164">
        <f t="shared" si="166"/>
        <v>0</v>
      </c>
      <c r="L368" s="164">
        <f t="shared" si="166"/>
        <v>0</v>
      </c>
      <c r="M368" s="166">
        <f t="shared" si="166"/>
        <v>0</v>
      </c>
      <c r="N368" s="163">
        <f t="shared" si="166"/>
        <v>0</v>
      </c>
      <c r="O368" s="164">
        <f t="shared" si="166"/>
        <v>0</v>
      </c>
      <c r="P368" s="164">
        <f t="shared" si="166"/>
        <v>0</v>
      </c>
      <c r="Q368" s="166">
        <f t="shared" si="166"/>
        <v>0</v>
      </c>
      <c r="R368" s="56"/>
      <c r="S368" s="163">
        <f>I368</f>
        <v>0</v>
      </c>
      <c r="T368" s="164">
        <f>M368</f>
        <v>0</v>
      </c>
      <c r="U368" s="165">
        <f>Q368</f>
        <v>0</v>
      </c>
    </row>
    <row r="369" spans="1:21" x14ac:dyDescent="0.2">
      <c r="A369" s="11" t="str">
        <f t="shared" si="150"/>
        <v>Lothian</v>
      </c>
      <c r="B369" s="11" t="str">
        <f t="shared" si="151"/>
        <v>General Medicine14</v>
      </c>
      <c r="C369" s="393" t="str">
        <f t="shared" si="161"/>
        <v>General Medicine</v>
      </c>
      <c r="D369" s="151">
        <v>14</v>
      </c>
      <c r="E369" s="152" t="s">
        <v>25</v>
      </c>
      <c r="F369" s="163" t="e">
        <f t="shared" ref="F369:Q369" si="167">F368/(F363/13)</f>
        <v>#DIV/0!</v>
      </c>
      <c r="G369" s="164" t="e">
        <f t="shared" si="167"/>
        <v>#DIV/0!</v>
      </c>
      <c r="H369" s="164" t="e">
        <f t="shared" si="167"/>
        <v>#DIV/0!</v>
      </c>
      <c r="I369" s="166" t="e">
        <f t="shared" si="167"/>
        <v>#DIV/0!</v>
      </c>
      <c r="J369" s="163" t="e">
        <f t="shared" si="167"/>
        <v>#DIV/0!</v>
      </c>
      <c r="K369" s="164" t="e">
        <f t="shared" si="167"/>
        <v>#DIV/0!</v>
      </c>
      <c r="L369" s="164" t="e">
        <f t="shared" si="167"/>
        <v>#DIV/0!</v>
      </c>
      <c r="M369" s="166" t="e">
        <f t="shared" si="167"/>
        <v>#DIV/0!</v>
      </c>
      <c r="N369" s="163" t="e">
        <f t="shared" si="167"/>
        <v>#DIV/0!</v>
      </c>
      <c r="O369" s="164" t="e">
        <f t="shared" si="167"/>
        <v>#DIV/0!</v>
      </c>
      <c r="P369" s="164" t="e">
        <f t="shared" si="167"/>
        <v>#DIV/0!</v>
      </c>
      <c r="Q369" s="166" t="e">
        <f t="shared" si="167"/>
        <v>#DIV/0!</v>
      </c>
      <c r="R369" s="56"/>
      <c r="S369" s="163" t="e">
        <f>I369</f>
        <v>#DIV/0!</v>
      </c>
      <c r="T369" s="164" t="e">
        <f>M369</f>
        <v>#DIV/0!</v>
      </c>
      <c r="U369" s="165" t="e">
        <f>Q369</f>
        <v>#DIV/0!</v>
      </c>
    </row>
    <row r="370" spans="1:21" x14ac:dyDescent="0.2">
      <c r="A370" s="11" t="str">
        <f t="shared" si="150"/>
        <v>Lothian</v>
      </c>
      <c r="B370" s="11" t="str">
        <f t="shared" si="151"/>
        <v>General Medicine15</v>
      </c>
      <c r="C370" s="393" t="str">
        <f t="shared" si="161"/>
        <v>General Medicine</v>
      </c>
      <c r="D370" s="86">
        <v>15</v>
      </c>
      <c r="E370" s="45" t="s">
        <v>30</v>
      </c>
      <c r="F370" s="48"/>
      <c r="G370" s="46"/>
      <c r="H370" s="46"/>
      <c r="I370" s="47"/>
      <c r="J370" s="48"/>
      <c r="K370" s="46"/>
      <c r="L370" s="46"/>
      <c r="M370" s="47"/>
      <c r="N370" s="48"/>
      <c r="O370" s="46"/>
      <c r="P370" s="46"/>
      <c r="Q370" s="47"/>
      <c r="R370" s="39"/>
      <c r="S370" s="163">
        <f>I370</f>
        <v>0</v>
      </c>
      <c r="T370" s="164">
        <f>M370</f>
        <v>0</v>
      </c>
      <c r="U370" s="165">
        <f>Q370</f>
        <v>0</v>
      </c>
    </row>
    <row r="371" spans="1:21" x14ac:dyDescent="0.2">
      <c r="A371" s="11" t="str">
        <f t="shared" si="150"/>
        <v>Lothian</v>
      </c>
      <c r="B371" s="11" t="str">
        <f t="shared" si="151"/>
        <v>General Medicine16</v>
      </c>
      <c r="C371" s="393" t="str">
        <f t="shared" si="161"/>
        <v>General Medicine</v>
      </c>
      <c r="D371" s="151">
        <v>16</v>
      </c>
      <c r="E371" s="152" t="s">
        <v>187</v>
      </c>
      <c r="F371" s="163">
        <v>0</v>
      </c>
      <c r="G371" s="164">
        <v>0</v>
      </c>
      <c r="H371" s="164">
        <v>0</v>
      </c>
      <c r="I371" s="166">
        <v>0</v>
      </c>
      <c r="J371" s="163">
        <v>0</v>
      </c>
      <c r="K371" s="164">
        <v>0</v>
      </c>
      <c r="L371" s="164">
        <v>0</v>
      </c>
      <c r="M371" s="166">
        <v>0</v>
      </c>
      <c r="N371" s="400" t="s">
        <v>15</v>
      </c>
      <c r="O371" s="401" t="s">
        <v>15</v>
      </c>
      <c r="P371" s="401" t="s">
        <v>15</v>
      </c>
      <c r="Q371" s="402" t="s">
        <v>15</v>
      </c>
      <c r="R371" s="39"/>
      <c r="S371" s="163">
        <f>I371</f>
        <v>0</v>
      </c>
      <c r="T371" s="164">
        <f>M371</f>
        <v>0</v>
      </c>
      <c r="U371" s="165" t="str">
        <f>Q371</f>
        <v>-</v>
      </c>
    </row>
    <row r="372" spans="1:21" ht="13.5" thickBot="1" x14ac:dyDescent="0.25">
      <c r="A372" s="11" t="str">
        <f t="shared" si="150"/>
        <v>Lothian</v>
      </c>
      <c r="B372" s="11" t="str">
        <f t="shared" si="151"/>
        <v>General Medicine17</v>
      </c>
      <c r="C372" s="393" t="str">
        <f t="shared" si="161"/>
        <v>General Medicine</v>
      </c>
      <c r="D372" s="86">
        <v>17</v>
      </c>
      <c r="E372" s="44" t="s">
        <v>31</v>
      </c>
      <c r="F372" s="48"/>
      <c r="G372" s="46"/>
      <c r="H372" s="46"/>
      <c r="I372" s="47"/>
      <c r="J372" s="48"/>
      <c r="K372" s="46"/>
      <c r="L372" s="46"/>
      <c r="M372" s="47"/>
      <c r="N372" s="48"/>
      <c r="O372" s="46"/>
      <c r="P372" s="46"/>
      <c r="Q372" s="47"/>
      <c r="R372" s="39"/>
      <c r="S372" s="163">
        <f>I372</f>
        <v>0</v>
      </c>
      <c r="T372" s="164">
        <f>M372</f>
        <v>0</v>
      </c>
      <c r="U372" s="165">
        <f>Q372</f>
        <v>0</v>
      </c>
    </row>
    <row r="373" spans="1:21" ht="18.75" thickBot="1" x14ac:dyDescent="0.3">
      <c r="A373" s="11" t="str">
        <f t="shared" si="150"/>
        <v>Lothian</v>
      </c>
      <c r="B373" s="11" t="str">
        <f t="shared" si="151"/>
        <v>NeurologyNeurology</v>
      </c>
      <c r="C373" s="407" t="str">
        <f>D373</f>
        <v>Neurology</v>
      </c>
      <c r="D373" s="408" t="s">
        <v>65</v>
      </c>
      <c r="E373" s="80"/>
      <c r="F373" s="124"/>
      <c r="G373" s="81"/>
      <c r="H373" s="81"/>
      <c r="I373" s="81"/>
      <c r="J373" s="81"/>
      <c r="K373" s="81"/>
      <c r="L373" s="81"/>
      <c r="M373" s="81"/>
      <c r="N373" s="69"/>
      <c r="O373" s="69"/>
      <c r="P373" s="69"/>
      <c r="Q373" s="69"/>
      <c r="R373" s="69"/>
      <c r="S373" s="131"/>
      <c r="T373" s="131"/>
      <c r="U373" s="132"/>
    </row>
    <row r="374" spans="1:21" x14ac:dyDescent="0.2">
      <c r="A374" s="11" t="str">
        <f t="shared" si="150"/>
        <v>Lothian</v>
      </c>
      <c r="B374" s="11" t="str">
        <f t="shared" si="151"/>
        <v>Neurology1</v>
      </c>
      <c r="C374" s="393" t="str">
        <f t="shared" ref="C374:C396" si="168">C373</f>
        <v>Neurology</v>
      </c>
      <c r="D374" s="84">
        <v>1</v>
      </c>
      <c r="E374" s="21" t="s">
        <v>52</v>
      </c>
      <c r="F374" s="516"/>
      <c r="G374" s="20"/>
      <c r="H374" s="20"/>
      <c r="I374" s="117"/>
      <c r="J374" s="125"/>
      <c r="K374" s="13"/>
      <c r="L374" s="13"/>
      <c r="M374" s="126"/>
      <c r="N374" s="125"/>
      <c r="O374" s="13"/>
      <c r="P374" s="13"/>
      <c r="Q374" s="126"/>
      <c r="R374" s="41"/>
      <c r="S374" s="114"/>
      <c r="T374" s="65"/>
      <c r="U374" s="115"/>
    </row>
    <row r="375" spans="1:21" x14ac:dyDescent="0.2">
      <c r="A375" s="11" t="str">
        <f t="shared" si="150"/>
        <v>Lothian</v>
      </c>
      <c r="B375" s="11" t="str">
        <f t="shared" si="151"/>
        <v>Neurology2</v>
      </c>
      <c r="C375" s="393" t="str">
        <f t="shared" si="168"/>
        <v>Neurology</v>
      </c>
      <c r="D375" s="84">
        <v>2</v>
      </c>
      <c r="E375" s="21" t="s">
        <v>93</v>
      </c>
      <c r="F375" s="197"/>
      <c r="G375" s="20"/>
      <c r="H375" s="20"/>
      <c r="I375" s="117"/>
      <c r="J375" s="116"/>
      <c r="K375" s="20"/>
      <c r="L375" s="20"/>
      <c r="M375" s="117"/>
      <c r="N375" s="116"/>
      <c r="O375" s="20"/>
      <c r="P375" s="20"/>
      <c r="Q375" s="117"/>
      <c r="R375" s="41"/>
      <c r="S375" s="114"/>
      <c r="T375" s="65"/>
      <c r="U375" s="115"/>
    </row>
    <row r="376" spans="1:21" x14ac:dyDescent="0.2">
      <c r="A376" s="11" t="str">
        <f t="shared" si="150"/>
        <v>Lothian</v>
      </c>
      <c r="B376" s="11" t="str">
        <f t="shared" si="151"/>
        <v>Neurology3</v>
      </c>
      <c r="C376" s="393" t="str">
        <f t="shared" si="168"/>
        <v>Neurology</v>
      </c>
      <c r="D376" s="84">
        <v>3</v>
      </c>
      <c r="E376" s="21" t="s">
        <v>94</v>
      </c>
      <c r="F376" s="197"/>
      <c r="G376" s="20"/>
      <c r="H376" s="20"/>
      <c r="I376" s="117"/>
      <c r="J376" s="116"/>
      <c r="K376" s="20"/>
      <c r="L376" s="20"/>
      <c r="M376" s="117"/>
      <c r="N376" s="116"/>
      <c r="O376" s="20"/>
      <c r="P376" s="20"/>
      <c r="Q376" s="117"/>
      <c r="R376" s="41"/>
      <c r="S376" s="114"/>
      <c r="T376" s="65"/>
      <c r="U376" s="115"/>
    </row>
    <row r="377" spans="1:21" x14ac:dyDescent="0.2">
      <c r="A377" s="11" t="str">
        <f t="shared" si="150"/>
        <v>Lothian</v>
      </c>
      <c r="B377" s="11" t="str">
        <f t="shared" si="151"/>
        <v xml:space="preserve">Neurology </v>
      </c>
      <c r="C377" s="393" t="str">
        <f t="shared" si="168"/>
        <v>Neurology</v>
      </c>
      <c r="D377" s="88" t="s">
        <v>79</v>
      </c>
      <c r="E377" s="34"/>
      <c r="F377" s="20"/>
      <c r="G377" s="20"/>
      <c r="H377" s="20"/>
      <c r="I377" s="117"/>
      <c r="J377" s="127"/>
      <c r="K377" s="52"/>
      <c r="L377" s="52"/>
      <c r="M377" s="128"/>
      <c r="N377" s="127"/>
      <c r="O377" s="52"/>
      <c r="P377" s="52"/>
      <c r="Q377" s="128"/>
      <c r="R377" s="41"/>
      <c r="S377" s="114"/>
      <c r="T377" s="65"/>
      <c r="U377" s="115"/>
    </row>
    <row r="378" spans="1:21" x14ac:dyDescent="0.2">
      <c r="A378" s="11" t="str">
        <f t="shared" si="150"/>
        <v>Lothian</v>
      </c>
      <c r="B378" s="11" t="str">
        <f t="shared" si="151"/>
        <v xml:space="preserve">Neurology </v>
      </c>
      <c r="C378" s="393" t="str">
        <f t="shared" si="168"/>
        <v>Neurology</v>
      </c>
      <c r="D378" s="84" t="s">
        <v>79</v>
      </c>
      <c r="E378" s="21" t="s">
        <v>33</v>
      </c>
      <c r="F378" s="23"/>
      <c r="G378" s="24"/>
      <c r="H378" s="24"/>
      <c r="I378" s="25"/>
      <c r="J378" s="23"/>
      <c r="K378" s="24"/>
      <c r="L378" s="24"/>
      <c r="M378" s="25"/>
      <c r="N378" s="23"/>
      <c r="O378" s="24"/>
      <c r="P378" s="24"/>
      <c r="Q378" s="25"/>
      <c r="R378" s="41"/>
      <c r="S378" s="71"/>
      <c r="T378" s="72"/>
      <c r="U378" s="97"/>
    </row>
    <row r="379" spans="1:21" x14ac:dyDescent="0.2">
      <c r="A379" s="11" t="str">
        <f t="shared" si="150"/>
        <v>Lothian</v>
      </c>
      <c r="B379" s="11" t="str">
        <f t="shared" si="151"/>
        <v>Neurology4</v>
      </c>
      <c r="C379" s="393" t="str">
        <f t="shared" si="168"/>
        <v>Neurology</v>
      </c>
      <c r="D379" s="86">
        <v>4</v>
      </c>
      <c r="E379" s="44" t="s">
        <v>14</v>
      </c>
      <c r="F379" s="27"/>
      <c r="G379" s="28"/>
      <c r="H379" s="28"/>
      <c r="I379" s="29"/>
      <c r="J379" s="27"/>
      <c r="K379" s="28"/>
      <c r="L379" s="28"/>
      <c r="M379" s="29"/>
      <c r="N379" s="27"/>
      <c r="O379" s="28"/>
      <c r="P379" s="28"/>
      <c r="Q379" s="29"/>
      <c r="R379" s="41"/>
      <c r="S379" s="179">
        <f>SUM(F379:I379)</f>
        <v>0</v>
      </c>
      <c r="T379" s="180">
        <f>SUM(J379:M379)</f>
        <v>0</v>
      </c>
      <c r="U379" s="181">
        <f>SUM(N379:Q379)</f>
        <v>0</v>
      </c>
    </row>
    <row r="380" spans="1:21" x14ac:dyDescent="0.2">
      <c r="A380" s="11" t="str">
        <f t="shared" si="150"/>
        <v>Lothian</v>
      </c>
      <c r="B380" s="11" t="str">
        <f t="shared" si="151"/>
        <v>Neurology5</v>
      </c>
      <c r="C380" s="393" t="str">
        <f t="shared" si="168"/>
        <v>Neurology</v>
      </c>
      <c r="D380" s="151">
        <v>5</v>
      </c>
      <c r="E380" s="158" t="s">
        <v>28</v>
      </c>
      <c r="F380" s="160">
        <v>0</v>
      </c>
      <c r="G380" s="154">
        <v>0</v>
      </c>
      <c r="H380" s="154">
        <v>0</v>
      </c>
      <c r="I380" s="155">
        <v>0</v>
      </c>
      <c r="J380" s="153">
        <v>0</v>
      </c>
      <c r="K380" s="154">
        <v>0</v>
      </c>
      <c r="L380" s="154">
        <v>0</v>
      </c>
      <c r="M380" s="155">
        <v>0</v>
      </c>
      <c r="N380" s="153">
        <v>0</v>
      </c>
      <c r="O380" s="154">
        <v>0</v>
      </c>
      <c r="P380" s="154">
        <v>0</v>
      </c>
      <c r="Q380" s="155">
        <v>0</v>
      </c>
      <c r="R380" s="79"/>
      <c r="S380" s="153">
        <f>SUM(F380:I380)</f>
        <v>0</v>
      </c>
      <c r="T380" s="154">
        <f>SUM(J380:M380)</f>
        <v>0</v>
      </c>
      <c r="U380" s="157">
        <f>SUM(N380:Q380)</f>
        <v>0</v>
      </c>
    </row>
    <row r="381" spans="1:21" x14ac:dyDescent="0.2">
      <c r="A381" s="11" t="str">
        <f t="shared" si="150"/>
        <v>Lothian</v>
      </c>
      <c r="B381" s="11" t="str">
        <f t="shared" si="151"/>
        <v>Neurology6</v>
      </c>
      <c r="C381" s="393" t="str">
        <f t="shared" si="168"/>
        <v>Neurology</v>
      </c>
      <c r="D381" s="87">
        <v>6</v>
      </c>
      <c r="E381" s="45" t="s">
        <v>13</v>
      </c>
      <c r="F381" s="31"/>
      <c r="G381" s="32"/>
      <c r="H381" s="32"/>
      <c r="I381" s="33"/>
      <c r="J381" s="31"/>
      <c r="K381" s="32"/>
      <c r="L381" s="32"/>
      <c r="M381" s="33"/>
      <c r="N381" s="31"/>
      <c r="O381" s="32"/>
      <c r="P381" s="32"/>
      <c r="Q381" s="33"/>
      <c r="R381" s="41"/>
      <c r="S381" s="159">
        <f>SUM(F381:I381)</f>
        <v>0</v>
      </c>
      <c r="T381" s="160">
        <f>SUM(J381:M381)</f>
        <v>0</v>
      </c>
      <c r="U381" s="162">
        <f>SUM(N381:Q381)</f>
        <v>0</v>
      </c>
    </row>
    <row r="382" spans="1:21" x14ac:dyDescent="0.2">
      <c r="A382" s="11" t="str">
        <f t="shared" si="150"/>
        <v>Lothian</v>
      </c>
      <c r="B382" s="11" t="str">
        <f t="shared" si="151"/>
        <v>Neurology7</v>
      </c>
      <c r="C382" s="393" t="str">
        <f t="shared" si="168"/>
        <v>Neurology</v>
      </c>
      <c r="D382" s="84">
        <v>7</v>
      </c>
      <c r="E382" s="21" t="s">
        <v>16</v>
      </c>
      <c r="F382" s="62">
        <f t="shared" ref="F382:Q382" si="169">SUM(F379:F380)-F381</f>
        <v>0</v>
      </c>
      <c r="G382" s="63">
        <f t="shared" si="169"/>
        <v>0</v>
      </c>
      <c r="H382" s="63">
        <f t="shared" si="169"/>
        <v>0</v>
      </c>
      <c r="I382" s="64">
        <f t="shared" si="169"/>
        <v>0</v>
      </c>
      <c r="J382" s="62">
        <f t="shared" si="169"/>
        <v>0</v>
      </c>
      <c r="K382" s="63">
        <f t="shared" si="169"/>
        <v>0</v>
      </c>
      <c r="L382" s="63">
        <f t="shared" si="169"/>
        <v>0</v>
      </c>
      <c r="M382" s="64">
        <f t="shared" si="169"/>
        <v>0</v>
      </c>
      <c r="N382" s="62">
        <f t="shared" si="169"/>
        <v>0</v>
      </c>
      <c r="O382" s="63">
        <f t="shared" si="169"/>
        <v>0</v>
      </c>
      <c r="P382" s="63">
        <f t="shared" si="169"/>
        <v>0</v>
      </c>
      <c r="Q382" s="64">
        <f t="shared" si="169"/>
        <v>0</v>
      </c>
      <c r="R382" s="79"/>
      <c r="S382" s="62">
        <f>SUM(F382:I382)</f>
        <v>0</v>
      </c>
      <c r="T382" s="63">
        <f>SUM(J382:M382)</f>
        <v>0</v>
      </c>
      <c r="U382" s="100">
        <f>SUM(N382:Q382)</f>
        <v>0</v>
      </c>
    </row>
    <row r="383" spans="1:21" x14ac:dyDescent="0.2">
      <c r="A383" s="11" t="str">
        <f t="shared" si="150"/>
        <v>Lothian</v>
      </c>
      <c r="B383" s="11" t="str">
        <f t="shared" si="151"/>
        <v xml:space="preserve">Neurology </v>
      </c>
      <c r="C383" s="393" t="str">
        <f t="shared" si="168"/>
        <v>Neurology</v>
      </c>
      <c r="D383" s="88" t="s">
        <v>79</v>
      </c>
      <c r="E383" s="34"/>
      <c r="F383" s="35"/>
      <c r="G383" s="36"/>
      <c r="H383" s="36"/>
      <c r="I383" s="37"/>
      <c r="J383" s="38"/>
      <c r="K383" s="39"/>
      <c r="L383" s="39"/>
      <c r="M383" s="40"/>
      <c r="N383" s="38"/>
      <c r="O383" s="39"/>
      <c r="P383" s="39"/>
      <c r="Q383" s="40"/>
      <c r="R383" s="41"/>
      <c r="S383" s="77"/>
      <c r="T383" s="56"/>
      <c r="U383" s="101"/>
    </row>
    <row r="384" spans="1:21" x14ac:dyDescent="0.2">
      <c r="A384" s="11" t="str">
        <f t="shared" si="150"/>
        <v>Lothian</v>
      </c>
      <c r="B384" s="11" t="str">
        <f t="shared" si="151"/>
        <v xml:space="preserve">Neurology </v>
      </c>
      <c r="C384" s="393" t="str">
        <f t="shared" si="168"/>
        <v>Neurology</v>
      </c>
      <c r="D384" s="84" t="s">
        <v>79</v>
      </c>
      <c r="E384" s="21" t="s">
        <v>29</v>
      </c>
      <c r="F384" s="23"/>
      <c r="G384" s="24"/>
      <c r="H384" s="24"/>
      <c r="I384" s="25"/>
      <c r="J384" s="23"/>
      <c r="K384" s="24"/>
      <c r="L384" s="24"/>
      <c r="M384" s="25"/>
      <c r="N384" s="23"/>
      <c r="O384" s="24"/>
      <c r="P384" s="24"/>
      <c r="Q384" s="25"/>
      <c r="R384" s="41"/>
      <c r="S384" s="71"/>
      <c r="T384" s="72"/>
      <c r="U384" s="97"/>
    </row>
    <row r="385" spans="1:21" x14ac:dyDescent="0.2">
      <c r="A385" s="11" t="str">
        <f t="shared" si="150"/>
        <v>Lothian</v>
      </c>
      <c r="B385" s="11" t="str">
        <f t="shared" si="151"/>
        <v>Neurology8</v>
      </c>
      <c r="C385" s="393" t="str">
        <f t="shared" si="168"/>
        <v>Neurology</v>
      </c>
      <c r="D385" s="86">
        <v>8</v>
      </c>
      <c r="E385" s="44" t="s">
        <v>46</v>
      </c>
      <c r="F385" s="27"/>
      <c r="G385" s="28"/>
      <c r="H385" s="28"/>
      <c r="I385" s="29"/>
      <c r="J385" s="27"/>
      <c r="K385" s="28"/>
      <c r="L385" s="28"/>
      <c r="M385" s="29"/>
      <c r="N385" s="27"/>
      <c r="O385" s="28"/>
      <c r="P385" s="28"/>
      <c r="Q385" s="29"/>
      <c r="R385" s="39"/>
      <c r="S385" s="153">
        <f>SUM(F385:I385)</f>
        <v>0</v>
      </c>
      <c r="T385" s="154">
        <f>SUM(J385:M385)</f>
        <v>0</v>
      </c>
      <c r="U385" s="157">
        <f>SUM(N385:Q385)</f>
        <v>0</v>
      </c>
    </row>
    <row r="386" spans="1:21" x14ac:dyDescent="0.2">
      <c r="A386" s="11" t="str">
        <f t="shared" si="150"/>
        <v>Lothian</v>
      </c>
      <c r="B386" s="11" t="str">
        <f t="shared" si="151"/>
        <v>Neurology9</v>
      </c>
      <c r="C386" s="393" t="str">
        <f t="shared" si="168"/>
        <v>Neurology</v>
      </c>
      <c r="D386" s="86">
        <v>9</v>
      </c>
      <c r="E386" s="45" t="s">
        <v>53</v>
      </c>
      <c r="F386" s="31"/>
      <c r="G386" s="32"/>
      <c r="H386" s="32"/>
      <c r="I386" s="33"/>
      <c r="J386" s="31"/>
      <c r="K386" s="32"/>
      <c r="L386" s="32"/>
      <c r="M386" s="33"/>
      <c r="N386" s="31"/>
      <c r="O386" s="32"/>
      <c r="P386" s="32"/>
      <c r="Q386" s="33"/>
      <c r="R386" s="39"/>
      <c r="S386" s="159">
        <f>SUM(F386:I386)</f>
        <v>0</v>
      </c>
      <c r="T386" s="160">
        <f>SUM(J386:M386)</f>
        <v>0</v>
      </c>
      <c r="U386" s="162">
        <f>SUM(N386:Q386)</f>
        <v>0</v>
      </c>
    </row>
    <row r="387" spans="1:21" x14ac:dyDescent="0.2">
      <c r="A387" s="11" t="str">
        <f t="shared" si="150"/>
        <v>Lothian</v>
      </c>
      <c r="B387" s="11" t="str">
        <f t="shared" si="151"/>
        <v>Neurology10</v>
      </c>
      <c r="C387" s="393" t="str">
        <f t="shared" si="168"/>
        <v>Neurology</v>
      </c>
      <c r="D387" s="84">
        <v>10</v>
      </c>
      <c r="E387" s="21" t="s">
        <v>32</v>
      </c>
      <c r="F387" s="62">
        <f t="shared" ref="F387:Q387" si="170">SUM(F385:F386)</f>
        <v>0</v>
      </c>
      <c r="G387" s="63">
        <f t="shared" si="170"/>
        <v>0</v>
      </c>
      <c r="H387" s="63">
        <f t="shared" si="170"/>
        <v>0</v>
      </c>
      <c r="I387" s="64">
        <f t="shared" si="170"/>
        <v>0</v>
      </c>
      <c r="J387" s="62">
        <f t="shared" si="170"/>
        <v>0</v>
      </c>
      <c r="K387" s="63">
        <f t="shared" si="170"/>
        <v>0</v>
      </c>
      <c r="L387" s="63">
        <f t="shared" si="170"/>
        <v>0</v>
      </c>
      <c r="M387" s="64">
        <f t="shared" si="170"/>
        <v>0</v>
      </c>
      <c r="N387" s="62">
        <f t="shared" si="170"/>
        <v>0</v>
      </c>
      <c r="O387" s="63">
        <f t="shared" si="170"/>
        <v>0</v>
      </c>
      <c r="P387" s="63">
        <f t="shared" si="170"/>
        <v>0</v>
      </c>
      <c r="Q387" s="64">
        <f t="shared" si="170"/>
        <v>0</v>
      </c>
      <c r="R387" s="79"/>
      <c r="S387" s="62">
        <f>SUM(F387:I387)</f>
        <v>0</v>
      </c>
      <c r="T387" s="63">
        <f>SUM(J387:M387)</f>
        <v>0</v>
      </c>
      <c r="U387" s="100">
        <f>SUM(N387:Q387)</f>
        <v>0</v>
      </c>
    </row>
    <row r="388" spans="1:21" x14ac:dyDescent="0.2">
      <c r="A388" s="11" t="str">
        <f t="shared" si="150"/>
        <v>Lothian</v>
      </c>
      <c r="B388" s="11" t="str">
        <f t="shared" si="151"/>
        <v xml:space="preserve">Neurology </v>
      </c>
      <c r="C388" s="393" t="str">
        <f t="shared" si="168"/>
        <v>Neurology</v>
      </c>
      <c r="D388" s="89" t="s">
        <v>79</v>
      </c>
      <c r="E388" s="43"/>
      <c r="F388" s="38"/>
      <c r="G388" s="39"/>
      <c r="H388" s="39"/>
      <c r="I388" s="40"/>
      <c r="J388" s="38"/>
      <c r="K388" s="39"/>
      <c r="L388" s="39"/>
      <c r="M388" s="40"/>
      <c r="N388" s="38"/>
      <c r="O388" s="39"/>
      <c r="P388" s="39"/>
      <c r="Q388" s="40"/>
      <c r="R388" s="39"/>
      <c r="S388" s="77"/>
      <c r="T388" s="56"/>
      <c r="U388" s="101"/>
    </row>
    <row r="389" spans="1:21" x14ac:dyDescent="0.2">
      <c r="A389" s="11" t="str">
        <f t="shared" si="150"/>
        <v>Lothian</v>
      </c>
      <c r="B389" s="11" t="str">
        <f t="shared" si="151"/>
        <v xml:space="preserve">Neurology </v>
      </c>
      <c r="C389" s="393" t="str">
        <f t="shared" si="168"/>
        <v>Neurology</v>
      </c>
      <c r="D389" s="84" t="s">
        <v>79</v>
      </c>
      <c r="E389" s="21" t="s">
        <v>24</v>
      </c>
      <c r="F389" s="23"/>
      <c r="G389" s="24"/>
      <c r="H389" s="24"/>
      <c r="I389" s="25"/>
      <c r="J389" s="23"/>
      <c r="K389" s="24"/>
      <c r="L389" s="24"/>
      <c r="M389" s="25"/>
      <c r="N389" s="23"/>
      <c r="O389" s="24"/>
      <c r="P389" s="24"/>
      <c r="Q389" s="25"/>
      <c r="R389" s="39"/>
      <c r="S389" s="71"/>
      <c r="T389" s="72"/>
      <c r="U389" s="97"/>
    </row>
    <row r="390" spans="1:21" x14ac:dyDescent="0.2">
      <c r="A390" s="11" t="str">
        <f t="shared" si="150"/>
        <v>Lothian</v>
      </c>
      <c r="B390" s="11" t="str">
        <f t="shared" si="151"/>
        <v>Neurology11</v>
      </c>
      <c r="C390" s="393" t="str">
        <f t="shared" si="168"/>
        <v>Neurology</v>
      </c>
      <c r="D390" s="151">
        <v>11</v>
      </c>
      <c r="E390" s="152" t="s">
        <v>109</v>
      </c>
      <c r="F390" s="153">
        <f t="shared" ref="F390:Q390" si="171">F382-F385</f>
        <v>0</v>
      </c>
      <c r="G390" s="154">
        <f t="shared" si="171"/>
        <v>0</v>
      </c>
      <c r="H390" s="154">
        <f t="shared" si="171"/>
        <v>0</v>
      </c>
      <c r="I390" s="155">
        <f t="shared" si="171"/>
        <v>0</v>
      </c>
      <c r="J390" s="153">
        <f t="shared" si="171"/>
        <v>0</v>
      </c>
      <c r="K390" s="154">
        <f t="shared" si="171"/>
        <v>0</v>
      </c>
      <c r="L390" s="154">
        <f t="shared" si="171"/>
        <v>0</v>
      </c>
      <c r="M390" s="155">
        <f t="shared" si="171"/>
        <v>0</v>
      </c>
      <c r="N390" s="153">
        <f t="shared" si="171"/>
        <v>0</v>
      </c>
      <c r="O390" s="154">
        <f t="shared" si="171"/>
        <v>0</v>
      </c>
      <c r="P390" s="154">
        <f t="shared" si="171"/>
        <v>0</v>
      </c>
      <c r="Q390" s="155">
        <f t="shared" si="171"/>
        <v>0</v>
      </c>
      <c r="R390" s="56"/>
      <c r="S390" s="155">
        <f>S382-S385</f>
        <v>0</v>
      </c>
      <c r="T390" s="154">
        <f>T382-T385</f>
        <v>0</v>
      </c>
      <c r="U390" s="157">
        <f>U382-U385</f>
        <v>0</v>
      </c>
    </row>
    <row r="391" spans="1:21" x14ac:dyDescent="0.2">
      <c r="A391" s="11" t="str">
        <f t="shared" si="150"/>
        <v>Lothian</v>
      </c>
      <c r="B391" s="11" t="str">
        <f t="shared" si="151"/>
        <v>Neurology12</v>
      </c>
      <c r="C391" s="393" t="str">
        <f t="shared" si="168"/>
        <v>Neurology</v>
      </c>
      <c r="D391" s="151">
        <v>12</v>
      </c>
      <c r="E391" s="152" t="s">
        <v>110</v>
      </c>
      <c r="F391" s="159">
        <f t="shared" ref="F391:U391" si="172">F382-F387</f>
        <v>0</v>
      </c>
      <c r="G391" s="160">
        <f t="shared" si="172"/>
        <v>0</v>
      </c>
      <c r="H391" s="160">
        <f t="shared" si="172"/>
        <v>0</v>
      </c>
      <c r="I391" s="161">
        <f t="shared" si="172"/>
        <v>0</v>
      </c>
      <c r="J391" s="159">
        <f t="shared" si="172"/>
        <v>0</v>
      </c>
      <c r="K391" s="160">
        <f t="shared" si="172"/>
        <v>0</v>
      </c>
      <c r="L391" s="160">
        <f t="shared" si="172"/>
        <v>0</v>
      </c>
      <c r="M391" s="161">
        <f t="shared" si="172"/>
        <v>0</v>
      </c>
      <c r="N391" s="159">
        <f t="shared" si="172"/>
        <v>0</v>
      </c>
      <c r="O391" s="160">
        <f t="shared" si="172"/>
        <v>0</v>
      </c>
      <c r="P391" s="160">
        <f t="shared" si="172"/>
        <v>0</v>
      </c>
      <c r="Q391" s="161">
        <f t="shared" si="172"/>
        <v>0</v>
      </c>
      <c r="R391" s="56">
        <f t="shared" si="172"/>
        <v>0</v>
      </c>
      <c r="S391" s="159">
        <f t="shared" si="172"/>
        <v>0</v>
      </c>
      <c r="T391" s="160">
        <f t="shared" si="172"/>
        <v>0</v>
      </c>
      <c r="U391" s="162">
        <f t="shared" si="172"/>
        <v>0</v>
      </c>
    </row>
    <row r="392" spans="1:21" x14ac:dyDescent="0.2">
      <c r="A392" s="11" t="str">
        <f t="shared" si="150"/>
        <v>Lothian</v>
      </c>
      <c r="B392" s="11" t="str">
        <f t="shared" si="151"/>
        <v>Neurology13</v>
      </c>
      <c r="C392" s="393" t="str">
        <f t="shared" si="168"/>
        <v>Neurology</v>
      </c>
      <c r="D392" s="151">
        <v>13</v>
      </c>
      <c r="E392" s="158" t="s">
        <v>27</v>
      </c>
      <c r="F392" s="170">
        <f>F376+F391</f>
        <v>0</v>
      </c>
      <c r="G392" s="164">
        <f>F392+G391</f>
        <v>0</v>
      </c>
      <c r="H392" s="164">
        <f t="shared" ref="H392:Q392" si="173">G392+H391</f>
        <v>0</v>
      </c>
      <c r="I392" s="166">
        <f t="shared" si="173"/>
        <v>0</v>
      </c>
      <c r="J392" s="163">
        <f t="shared" si="173"/>
        <v>0</v>
      </c>
      <c r="K392" s="164">
        <f t="shared" si="173"/>
        <v>0</v>
      </c>
      <c r="L392" s="164">
        <f t="shared" si="173"/>
        <v>0</v>
      </c>
      <c r="M392" s="166">
        <f t="shared" si="173"/>
        <v>0</v>
      </c>
      <c r="N392" s="163">
        <f t="shared" si="173"/>
        <v>0</v>
      </c>
      <c r="O392" s="164">
        <f t="shared" si="173"/>
        <v>0</v>
      </c>
      <c r="P392" s="164">
        <f t="shared" si="173"/>
        <v>0</v>
      </c>
      <c r="Q392" s="166">
        <f t="shared" si="173"/>
        <v>0</v>
      </c>
      <c r="R392" s="56"/>
      <c r="S392" s="163">
        <f>I392</f>
        <v>0</v>
      </c>
      <c r="T392" s="164">
        <f>M392</f>
        <v>0</v>
      </c>
      <c r="U392" s="165">
        <f>Q392</f>
        <v>0</v>
      </c>
    </row>
    <row r="393" spans="1:21" x14ac:dyDescent="0.2">
      <c r="A393" s="11" t="str">
        <f t="shared" si="150"/>
        <v>Lothian</v>
      </c>
      <c r="B393" s="11" t="str">
        <f t="shared" si="151"/>
        <v>Neurology14</v>
      </c>
      <c r="C393" s="393" t="str">
        <f t="shared" si="168"/>
        <v>Neurology</v>
      </c>
      <c r="D393" s="151">
        <v>14</v>
      </c>
      <c r="E393" s="152" t="s">
        <v>25</v>
      </c>
      <c r="F393" s="163" t="e">
        <f t="shared" ref="F393:Q393" si="174">F392/(F387/13)</f>
        <v>#DIV/0!</v>
      </c>
      <c r="G393" s="164" t="e">
        <f t="shared" si="174"/>
        <v>#DIV/0!</v>
      </c>
      <c r="H393" s="164" t="e">
        <f t="shared" si="174"/>
        <v>#DIV/0!</v>
      </c>
      <c r="I393" s="166" t="e">
        <f t="shared" si="174"/>
        <v>#DIV/0!</v>
      </c>
      <c r="J393" s="163" t="e">
        <f t="shared" si="174"/>
        <v>#DIV/0!</v>
      </c>
      <c r="K393" s="164" t="e">
        <f t="shared" si="174"/>
        <v>#DIV/0!</v>
      </c>
      <c r="L393" s="164" t="e">
        <f t="shared" si="174"/>
        <v>#DIV/0!</v>
      </c>
      <c r="M393" s="166" t="e">
        <f t="shared" si="174"/>
        <v>#DIV/0!</v>
      </c>
      <c r="N393" s="163" t="e">
        <f t="shared" si="174"/>
        <v>#DIV/0!</v>
      </c>
      <c r="O393" s="164" t="e">
        <f t="shared" si="174"/>
        <v>#DIV/0!</v>
      </c>
      <c r="P393" s="164" t="e">
        <f t="shared" si="174"/>
        <v>#DIV/0!</v>
      </c>
      <c r="Q393" s="166" t="e">
        <f t="shared" si="174"/>
        <v>#DIV/0!</v>
      </c>
      <c r="R393" s="56"/>
      <c r="S393" s="163" t="e">
        <f>I393</f>
        <v>#DIV/0!</v>
      </c>
      <c r="T393" s="164" t="e">
        <f>M393</f>
        <v>#DIV/0!</v>
      </c>
      <c r="U393" s="165" t="e">
        <f>Q393</f>
        <v>#DIV/0!</v>
      </c>
    </row>
    <row r="394" spans="1:21" x14ac:dyDescent="0.2">
      <c r="A394" s="11" t="str">
        <f t="shared" si="150"/>
        <v>Lothian</v>
      </c>
      <c r="B394" s="11" t="str">
        <f t="shared" si="151"/>
        <v>Neurology15</v>
      </c>
      <c r="C394" s="393" t="str">
        <f t="shared" si="168"/>
        <v>Neurology</v>
      </c>
      <c r="D394" s="86">
        <v>15</v>
      </c>
      <c r="E394" s="45" t="s">
        <v>30</v>
      </c>
      <c r="F394" s="48"/>
      <c r="G394" s="46"/>
      <c r="H394" s="46"/>
      <c r="I394" s="47"/>
      <c r="J394" s="48"/>
      <c r="K394" s="46"/>
      <c r="L394" s="46"/>
      <c r="M394" s="47"/>
      <c r="N394" s="48"/>
      <c r="O394" s="46"/>
      <c r="P394" s="46"/>
      <c r="Q394" s="47"/>
      <c r="R394" s="39"/>
      <c r="S394" s="163">
        <f>I394</f>
        <v>0</v>
      </c>
      <c r="T394" s="164">
        <f>M394</f>
        <v>0</v>
      </c>
      <c r="U394" s="165">
        <f>Q394</f>
        <v>0</v>
      </c>
    </row>
    <row r="395" spans="1:21" x14ac:dyDescent="0.2">
      <c r="A395" s="11" t="str">
        <f t="shared" si="150"/>
        <v>Lothian</v>
      </c>
      <c r="B395" s="11" t="str">
        <f t="shared" si="151"/>
        <v>Neurology16</v>
      </c>
      <c r="C395" s="393" t="str">
        <f t="shared" si="168"/>
        <v>Neurology</v>
      </c>
      <c r="D395" s="151">
        <v>16</v>
      </c>
      <c r="E395" s="152" t="s">
        <v>187</v>
      </c>
      <c r="F395" s="163">
        <v>8.8752831406196755</v>
      </c>
      <c r="G395" s="164">
        <v>8.1554512937861876</v>
      </c>
      <c r="H395" s="164">
        <v>7.1360198820629135</v>
      </c>
      <c r="I395" s="166">
        <v>6.1165884703396394</v>
      </c>
      <c r="J395" s="163">
        <v>5.0971570586163653</v>
      </c>
      <c r="K395" s="164">
        <v>4.0777256468930938</v>
      </c>
      <c r="L395" s="164">
        <v>2.0388628234465469</v>
      </c>
      <c r="M395" s="166">
        <v>0</v>
      </c>
      <c r="N395" s="400" t="s">
        <v>15</v>
      </c>
      <c r="O395" s="401" t="s">
        <v>15</v>
      </c>
      <c r="P395" s="401" t="s">
        <v>15</v>
      </c>
      <c r="Q395" s="402" t="s">
        <v>15</v>
      </c>
      <c r="R395" s="39"/>
      <c r="S395" s="163">
        <f>I395</f>
        <v>6.1165884703396394</v>
      </c>
      <c r="T395" s="164">
        <f>M395</f>
        <v>0</v>
      </c>
      <c r="U395" s="165" t="str">
        <f>Q395</f>
        <v>-</v>
      </c>
    </row>
    <row r="396" spans="1:21" ht="13.5" thickBot="1" x14ac:dyDescent="0.25">
      <c r="A396" s="11" t="str">
        <f t="shared" si="150"/>
        <v>Lothian</v>
      </c>
      <c r="B396" s="11" t="str">
        <f t="shared" si="151"/>
        <v>Neurology17</v>
      </c>
      <c r="C396" s="393" t="str">
        <f t="shared" si="168"/>
        <v>Neurology</v>
      </c>
      <c r="D396" s="86">
        <v>17</v>
      </c>
      <c r="E396" s="44" t="s">
        <v>31</v>
      </c>
      <c r="F396" s="48"/>
      <c r="G396" s="46"/>
      <c r="H396" s="46"/>
      <c r="I396" s="47"/>
      <c r="J396" s="48"/>
      <c r="K396" s="46"/>
      <c r="L396" s="46"/>
      <c r="M396" s="47"/>
      <c r="N396" s="48"/>
      <c r="O396" s="46"/>
      <c r="P396" s="46"/>
      <c r="Q396" s="47"/>
      <c r="R396" s="39"/>
      <c r="S396" s="163">
        <f>I396</f>
        <v>0</v>
      </c>
      <c r="T396" s="164">
        <f>M396</f>
        <v>0</v>
      </c>
      <c r="U396" s="165">
        <f>Q396</f>
        <v>0</v>
      </c>
    </row>
    <row r="397" spans="1:21" ht="18.75" thickBot="1" x14ac:dyDescent="0.3">
      <c r="A397" s="11" t="str">
        <f t="shared" si="150"/>
        <v>Lothian</v>
      </c>
      <c r="B397" s="11" t="str">
        <f t="shared" si="151"/>
        <v>NeurosurgeryNeurosurgery</v>
      </c>
      <c r="C397" s="407" t="str">
        <f>D397</f>
        <v>Neurosurgery</v>
      </c>
      <c r="D397" s="408" t="s">
        <v>66</v>
      </c>
      <c r="E397" s="80"/>
      <c r="F397" s="124"/>
      <c r="G397" s="81"/>
      <c r="H397" s="81"/>
      <c r="I397" s="81"/>
      <c r="J397" s="81"/>
      <c r="K397" s="81"/>
      <c r="L397" s="81"/>
      <c r="M397" s="81"/>
      <c r="N397" s="69"/>
      <c r="O397" s="69"/>
      <c r="P397" s="69"/>
      <c r="Q397" s="69"/>
      <c r="R397" s="69"/>
      <c r="S397" s="131"/>
      <c r="T397" s="131"/>
      <c r="U397" s="132"/>
    </row>
    <row r="398" spans="1:21" x14ac:dyDescent="0.2">
      <c r="A398" s="11" t="str">
        <f t="shared" ref="A398:A461" si="175">$E$5</f>
        <v>Lothian</v>
      </c>
      <c r="B398" s="11" t="str">
        <f t="shared" ref="B398:B461" si="176">CONCATENATE(C398,D398)</f>
        <v>Neurosurgery1</v>
      </c>
      <c r="C398" s="393" t="str">
        <f t="shared" ref="C398:C420" si="177">C397</f>
        <v>Neurosurgery</v>
      </c>
      <c r="D398" s="84">
        <v>1</v>
      </c>
      <c r="E398" s="21" t="s">
        <v>52</v>
      </c>
      <c r="F398" s="197">
        <v>97</v>
      </c>
      <c r="G398" s="20"/>
      <c r="H398" s="20"/>
      <c r="I398" s="117"/>
      <c r="J398" s="125"/>
      <c r="K398" s="13"/>
      <c r="L398" s="13"/>
      <c r="M398" s="126"/>
      <c r="N398" s="125"/>
      <c r="O398" s="13"/>
      <c r="P398" s="13"/>
      <c r="Q398" s="126"/>
      <c r="R398" s="41"/>
      <c r="S398" s="114"/>
      <c r="T398" s="65"/>
      <c r="U398" s="115"/>
    </row>
    <row r="399" spans="1:21" x14ac:dyDescent="0.2">
      <c r="A399" s="11" t="str">
        <f t="shared" si="175"/>
        <v>Lothian</v>
      </c>
      <c r="B399" s="11" t="str">
        <f t="shared" si="176"/>
        <v>Neurosurgery2</v>
      </c>
      <c r="C399" s="393" t="str">
        <f t="shared" si="177"/>
        <v>Neurosurgery</v>
      </c>
      <c r="D399" s="84">
        <v>2</v>
      </c>
      <c r="E399" s="21" t="s">
        <v>93</v>
      </c>
      <c r="F399" s="197">
        <v>20</v>
      </c>
      <c r="G399" s="20"/>
      <c r="H399" s="20"/>
      <c r="I399" s="117"/>
      <c r="J399" s="116"/>
      <c r="K399" s="20"/>
      <c r="L399" s="20"/>
      <c r="M399" s="117"/>
      <c r="N399" s="116"/>
      <c r="O399" s="20"/>
      <c r="P399" s="20"/>
      <c r="Q399" s="117"/>
      <c r="R399" s="41"/>
      <c r="S399" s="114"/>
      <c r="T399" s="65"/>
      <c r="U399" s="115"/>
    </row>
    <row r="400" spans="1:21" x14ac:dyDescent="0.2">
      <c r="A400" s="11" t="str">
        <f t="shared" si="175"/>
        <v>Lothian</v>
      </c>
      <c r="B400" s="11" t="str">
        <f t="shared" si="176"/>
        <v>Neurosurgery3</v>
      </c>
      <c r="C400" s="393" t="str">
        <f t="shared" si="177"/>
        <v>Neurosurgery</v>
      </c>
      <c r="D400" s="84">
        <v>3</v>
      </c>
      <c r="E400" s="21" t="s">
        <v>94</v>
      </c>
      <c r="F400" s="197">
        <v>288</v>
      </c>
      <c r="G400" s="20"/>
      <c r="H400" s="20"/>
      <c r="I400" s="117"/>
      <c r="J400" s="116"/>
      <c r="K400" s="20"/>
      <c r="L400" s="20"/>
      <c r="M400" s="117"/>
      <c r="N400" s="116"/>
      <c r="O400" s="20"/>
      <c r="P400" s="20"/>
      <c r="Q400" s="117"/>
      <c r="R400" s="41"/>
      <c r="S400" s="114"/>
      <c r="T400" s="65"/>
      <c r="U400" s="115"/>
    </row>
    <row r="401" spans="1:21" x14ac:dyDescent="0.2">
      <c r="A401" s="11" t="str">
        <f t="shared" si="175"/>
        <v>Lothian</v>
      </c>
      <c r="B401" s="11" t="str">
        <f t="shared" si="176"/>
        <v xml:space="preserve">Neurosurgery </v>
      </c>
      <c r="C401" s="393" t="str">
        <f t="shared" si="177"/>
        <v>Neurosurgery</v>
      </c>
      <c r="D401" s="88" t="s">
        <v>79</v>
      </c>
      <c r="E401" s="34"/>
      <c r="F401" s="20"/>
      <c r="G401" s="20"/>
      <c r="H401" s="20"/>
      <c r="I401" s="117"/>
      <c r="J401" s="127"/>
      <c r="K401" s="52"/>
      <c r="L401" s="52"/>
      <c r="M401" s="128"/>
      <c r="N401" s="127"/>
      <c r="O401" s="52"/>
      <c r="P401" s="52"/>
      <c r="Q401" s="128"/>
      <c r="R401" s="41"/>
      <c r="S401" s="114"/>
      <c r="T401" s="65"/>
      <c r="U401" s="115"/>
    </row>
    <row r="402" spans="1:21" x14ac:dyDescent="0.2">
      <c r="A402" s="11" t="str">
        <f t="shared" si="175"/>
        <v>Lothian</v>
      </c>
      <c r="B402" s="11" t="str">
        <f t="shared" si="176"/>
        <v xml:space="preserve">Neurosurgery </v>
      </c>
      <c r="C402" s="393" t="str">
        <f t="shared" si="177"/>
        <v>Neurosurgery</v>
      </c>
      <c r="D402" s="84" t="s">
        <v>79</v>
      </c>
      <c r="E402" s="21" t="s">
        <v>33</v>
      </c>
      <c r="F402" s="23"/>
      <c r="G402" s="24"/>
      <c r="H402" s="24"/>
      <c r="I402" s="25"/>
      <c r="J402" s="23"/>
      <c r="K402" s="24"/>
      <c r="L402" s="24"/>
      <c r="M402" s="25"/>
      <c r="N402" s="23"/>
      <c r="O402" s="24"/>
      <c r="P402" s="24"/>
      <c r="Q402" s="25"/>
      <c r="R402" s="41"/>
      <c r="S402" s="71"/>
      <c r="T402" s="72"/>
      <c r="U402" s="97"/>
    </row>
    <row r="403" spans="1:21" x14ac:dyDescent="0.2">
      <c r="A403" s="11" t="str">
        <f t="shared" si="175"/>
        <v>Lothian</v>
      </c>
      <c r="B403" s="11" t="str">
        <f t="shared" si="176"/>
        <v>Neurosurgery4</v>
      </c>
      <c r="C403" s="393" t="str">
        <f t="shared" si="177"/>
        <v>Neurosurgery</v>
      </c>
      <c r="D403" s="86">
        <v>4</v>
      </c>
      <c r="E403" s="44" t="s">
        <v>14</v>
      </c>
      <c r="F403" s="27">
        <v>298</v>
      </c>
      <c r="G403" s="28">
        <v>391.16430020283974</v>
      </c>
      <c r="H403" s="28">
        <v>292.49222447599732</v>
      </c>
      <c r="I403" s="29">
        <v>355.48377281947262</v>
      </c>
      <c r="J403" s="27"/>
      <c r="K403" s="28"/>
      <c r="L403" s="28"/>
      <c r="M403" s="29"/>
      <c r="N403" s="27"/>
      <c r="O403" s="28"/>
      <c r="P403" s="28"/>
      <c r="Q403" s="29"/>
      <c r="R403" s="41"/>
      <c r="S403" s="179">
        <f>SUM(F403:I403)</f>
        <v>1337.1402974983098</v>
      </c>
      <c r="T403" s="180">
        <f>SUM(J403:M403)</f>
        <v>0</v>
      </c>
      <c r="U403" s="181">
        <f>SUM(N403:Q403)</f>
        <v>0</v>
      </c>
    </row>
    <row r="404" spans="1:21" x14ac:dyDescent="0.2">
      <c r="A404" s="11" t="str">
        <f t="shared" si="175"/>
        <v>Lothian</v>
      </c>
      <c r="B404" s="11" t="str">
        <f t="shared" si="176"/>
        <v>Neurosurgery5</v>
      </c>
      <c r="C404" s="393" t="str">
        <f t="shared" si="177"/>
        <v>Neurosurgery</v>
      </c>
      <c r="D404" s="151">
        <v>5</v>
      </c>
      <c r="E404" s="158" t="s">
        <v>28</v>
      </c>
      <c r="F404" s="160">
        <v>0</v>
      </c>
      <c r="G404" s="154">
        <v>0</v>
      </c>
      <c r="H404" s="154">
        <v>0</v>
      </c>
      <c r="I404" s="155">
        <v>0</v>
      </c>
      <c r="J404" s="153">
        <v>0</v>
      </c>
      <c r="K404" s="154">
        <v>0</v>
      </c>
      <c r="L404" s="154">
        <v>0</v>
      </c>
      <c r="M404" s="155">
        <v>0</v>
      </c>
      <c r="N404" s="153">
        <v>0</v>
      </c>
      <c r="O404" s="154">
        <v>0</v>
      </c>
      <c r="P404" s="154">
        <v>0</v>
      </c>
      <c r="Q404" s="155">
        <v>0</v>
      </c>
      <c r="R404" s="79"/>
      <c r="S404" s="153">
        <f>SUM(F404:I404)</f>
        <v>0</v>
      </c>
      <c r="T404" s="154">
        <f>SUM(J404:M404)</f>
        <v>0</v>
      </c>
      <c r="U404" s="157">
        <f>SUM(N404:Q404)</f>
        <v>0</v>
      </c>
    </row>
    <row r="405" spans="1:21" x14ac:dyDescent="0.2">
      <c r="A405" s="11" t="str">
        <f t="shared" si="175"/>
        <v>Lothian</v>
      </c>
      <c r="B405" s="11" t="str">
        <f t="shared" si="176"/>
        <v>Neurosurgery6</v>
      </c>
      <c r="C405" s="393" t="str">
        <f t="shared" si="177"/>
        <v>Neurosurgery</v>
      </c>
      <c r="D405" s="87">
        <v>6</v>
      </c>
      <c r="E405" s="45" t="s">
        <v>13</v>
      </c>
      <c r="F405" s="27">
        <v>25</v>
      </c>
      <c r="G405" s="28">
        <v>50</v>
      </c>
      <c r="H405" s="28">
        <v>53</v>
      </c>
      <c r="I405" s="29">
        <v>34</v>
      </c>
      <c r="J405" s="31"/>
      <c r="K405" s="32"/>
      <c r="L405" s="32"/>
      <c r="M405" s="33"/>
      <c r="N405" s="31"/>
      <c r="O405" s="32"/>
      <c r="P405" s="32"/>
      <c r="Q405" s="33"/>
      <c r="R405" s="41"/>
      <c r="S405" s="159">
        <f>SUM(F405:I405)</f>
        <v>162</v>
      </c>
      <c r="T405" s="160">
        <f>SUM(J405:M405)</f>
        <v>0</v>
      </c>
      <c r="U405" s="162">
        <f>SUM(N405:Q405)</f>
        <v>0</v>
      </c>
    </row>
    <row r="406" spans="1:21" x14ac:dyDescent="0.2">
      <c r="A406" s="11" t="str">
        <f t="shared" si="175"/>
        <v>Lothian</v>
      </c>
      <c r="B406" s="11" t="str">
        <f t="shared" si="176"/>
        <v>Neurosurgery7</v>
      </c>
      <c r="C406" s="393" t="str">
        <f t="shared" si="177"/>
        <v>Neurosurgery</v>
      </c>
      <c r="D406" s="84">
        <v>7</v>
      </c>
      <c r="E406" s="21" t="s">
        <v>16</v>
      </c>
      <c r="F406" s="62">
        <f t="shared" ref="F406:Q406" si="178">SUM(F403:F404)-F405</f>
        <v>273</v>
      </c>
      <c r="G406" s="63">
        <f t="shared" si="178"/>
        <v>341.16430020283974</v>
      </c>
      <c r="H406" s="63">
        <f t="shared" si="178"/>
        <v>239.49222447599732</v>
      </c>
      <c r="I406" s="64">
        <f t="shared" si="178"/>
        <v>321.48377281947262</v>
      </c>
      <c r="J406" s="62">
        <f t="shared" si="178"/>
        <v>0</v>
      </c>
      <c r="K406" s="63">
        <f t="shared" si="178"/>
        <v>0</v>
      </c>
      <c r="L406" s="63">
        <f t="shared" si="178"/>
        <v>0</v>
      </c>
      <c r="M406" s="64">
        <f t="shared" si="178"/>
        <v>0</v>
      </c>
      <c r="N406" s="62">
        <f t="shared" si="178"/>
        <v>0</v>
      </c>
      <c r="O406" s="63">
        <f t="shared" si="178"/>
        <v>0</v>
      </c>
      <c r="P406" s="63">
        <f t="shared" si="178"/>
        <v>0</v>
      </c>
      <c r="Q406" s="64">
        <f t="shared" si="178"/>
        <v>0</v>
      </c>
      <c r="R406" s="79"/>
      <c r="S406" s="62">
        <f>SUM(F406:I406)</f>
        <v>1175.1402974983098</v>
      </c>
      <c r="T406" s="63">
        <f>SUM(J406:M406)</f>
        <v>0</v>
      </c>
      <c r="U406" s="100">
        <f>SUM(N406:Q406)</f>
        <v>0</v>
      </c>
    </row>
    <row r="407" spans="1:21" x14ac:dyDescent="0.2">
      <c r="A407" s="11" t="str">
        <f t="shared" si="175"/>
        <v>Lothian</v>
      </c>
      <c r="B407" s="11" t="str">
        <f t="shared" si="176"/>
        <v xml:space="preserve">Neurosurgery </v>
      </c>
      <c r="C407" s="393" t="str">
        <f t="shared" si="177"/>
        <v>Neurosurgery</v>
      </c>
      <c r="D407" s="88" t="s">
        <v>79</v>
      </c>
      <c r="E407" s="34"/>
      <c r="F407" s="35"/>
      <c r="G407" s="36"/>
      <c r="H407" s="36"/>
      <c r="I407" s="37"/>
      <c r="J407" s="38"/>
      <c r="K407" s="39"/>
      <c r="L407" s="39"/>
      <c r="M407" s="40"/>
      <c r="N407" s="38"/>
      <c r="O407" s="39"/>
      <c r="P407" s="39"/>
      <c r="Q407" s="40"/>
      <c r="R407" s="41"/>
      <c r="S407" s="77"/>
      <c r="T407" s="56"/>
      <c r="U407" s="101"/>
    </row>
    <row r="408" spans="1:21" x14ac:dyDescent="0.2">
      <c r="A408" s="11" t="str">
        <f t="shared" si="175"/>
        <v>Lothian</v>
      </c>
      <c r="B408" s="11" t="str">
        <f t="shared" si="176"/>
        <v xml:space="preserve">Neurosurgery </v>
      </c>
      <c r="C408" s="393" t="str">
        <f t="shared" si="177"/>
        <v>Neurosurgery</v>
      </c>
      <c r="D408" s="84" t="s">
        <v>79</v>
      </c>
      <c r="E408" s="21" t="s">
        <v>29</v>
      </c>
      <c r="F408" s="23"/>
      <c r="G408" s="24"/>
      <c r="H408" s="24"/>
      <c r="I408" s="25"/>
      <c r="J408" s="23"/>
      <c r="K408" s="24"/>
      <c r="L408" s="24"/>
      <c r="M408" s="25"/>
      <c r="N408" s="23"/>
      <c r="O408" s="24"/>
      <c r="P408" s="24"/>
      <c r="Q408" s="25"/>
      <c r="R408" s="41"/>
      <c r="S408" s="71"/>
      <c r="T408" s="72"/>
      <c r="U408" s="97"/>
    </row>
    <row r="409" spans="1:21" x14ac:dyDescent="0.2">
      <c r="A409" s="11" t="str">
        <f t="shared" si="175"/>
        <v>Lothian</v>
      </c>
      <c r="B409" s="11" t="str">
        <f t="shared" si="176"/>
        <v>Neurosurgery8</v>
      </c>
      <c r="C409" s="393" t="str">
        <f t="shared" si="177"/>
        <v>Neurosurgery</v>
      </c>
      <c r="D409" s="86">
        <v>8</v>
      </c>
      <c r="E409" s="44" t="s">
        <v>46</v>
      </c>
      <c r="F409" s="27">
        <v>276</v>
      </c>
      <c r="G409" s="28">
        <v>265</v>
      </c>
      <c r="H409" s="28">
        <v>318</v>
      </c>
      <c r="I409" s="29">
        <v>318</v>
      </c>
      <c r="J409" s="27"/>
      <c r="K409" s="28"/>
      <c r="L409" s="28"/>
      <c r="M409" s="29"/>
      <c r="N409" s="27"/>
      <c r="O409" s="28"/>
      <c r="P409" s="28"/>
      <c r="Q409" s="29"/>
      <c r="R409" s="39"/>
      <c r="S409" s="153">
        <f>SUM(F409:I409)</f>
        <v>1177</v>
      </c>
      <c r="T409" s="154">
        <f>SUM(J409:M409)</f>
        <v>0</v>
      </c>
      <c r="U409" s="157">
        <f>SUM(N409:Q409)</f>
        <v>0</v>
      </c>
    </row>
    <row r="410" spans="1:21" x14ac:dyDescent="0.2">
      <c r="A410" s="11" t="str">
        <f t="shared" si="175"/>
        <v>Lothian</v>
      </c>
      <c r="B410" s="11" t="str">
        <f t="shared" si="176"/>
        <v>Neurosurgery9</v>
      </c>
      <c r="C410" s="393" t="str">
        <f t="shared" si="177"/>
        <v>Neurosurgery</v>
      </c>
      <c r="D410" s="86">
        <v>9</v>
      </c>
      <c r="E410" s="45" t="s">
        <v>53</v>
      </c>
      <c r="F410" s="31">
        <v>0</v>
      </c>
      <c r="G410" s="32">
        <v>44</v>
      </c>
      <c r="H410" s="32">
        <v>66</v>
      </c>
      <c r="I410" s="33">
        <v>66</v>
      </c>
      <c r="J410" s="31"/>
      <c r="K410" s="32"/>
      <c r="L410" s="32"/>
      <c r="M410" s="33"/>
      <c r="N410" s="31"/>
      <c r="O410" s="32"/>
      <c r="P410" s="32"/>
      <c r="Q410" s="33"/>
      <c r="R410" s="39"/>
      <c r="S410" s="159">
        <f>SUM(F410:I410)</f>
        <v>176</v>
      </c>
      <c r="T410" s="160">
        <f>SUM(J410:M410)</f>
        <v>0</v>
      </c>
      <c r="U410" s="162">
        <f>SUM(N410:Q410)</f>
        <v>0</v>
      </c>
    </row>
    <row r="411" spans="1:21" x14ac:dyDescent="0.2">
      <c r="A411" s="11" t="str">
        <f t="shared" si="175"/>
        <v>Lothian</v>
      </c>
      <c r="B411" s="11" t="str">
        <f t="shared" si="176"/>
        <v>Neurosurgery10</v>
      </c>
      <c r="C411" s="393" t="str">
        <f t="shared" si="177"/>
        <v>Neurosurgery</v>
      </c>
      <c r="D411" s="84">
        <v>10</v>
      </c>
      <c r="E411" s="21" t="s">
        <v>32</v>
      </c>
      <c r="F411" s="62">
        <f t="shared" ref="F411:Q411" si="179">SUM(F409:F410)</f>
        <v>276</v>
      </c>
      <c r="G411" s="63">
        <f t="shared" si="179"/>
        <v>309</v>
      </c>
      <c r="H411" s="63">
        <f t="shared" si="179"/>
        <v>384</v>
      </c>
      <c r="I411" s="64">
        <f t="shared" si="179"/>
        <v>384</v>
      </c>
      <c r="J411" s="62">
        <f t="shared" si="179"/>
        <v>0</v>
      </c>
      <c r="K411" s="63">
        <f t="shared" si="179"/>
        <v>0</v>
      </c>
      <c r="L411" s="63">
        <f t="shared" si="179"/>
        <v>0</v>
      </c>
      <c r="M411" s="64">
        <f t="shared" si="179"/>
        <v>0</v>
      </c>
      <c r="N411" s="62">
        <f t="shared" si="179"/>
        <v>0</v>
      </c>
      <c r="O411" s="63">
        <f t="shared" si="179"/>
        <v>0</v>
      </c>
      <c r="P411" s="63">
        <f t="shared" si="179"/>
        <v>0</v>
      </c>
      <c r="Q411" s="64">
        <f t="shared" si="179"/>
        <v>0</v>
      </c>
      <c r="R411" s="79"/>
      <c r="S411" s="62">
        <f>SUM(F411:I411)</f>
        <v>1353</v>
      </c>
      <c r="T411" s="63">
        <f>SUM(J411:M411)</f>
        <v>0</v>
      </c>
      <c r="U411" s="100">
        <f>SUM(N411:Q411)</f>
        <v>0</v>
      </c>
    </row>
    <row r="412" spans="1:21" x14ac:dyDescent="0.2">
      <c r="A412" s="11" t="str">
        <f t="shared" si="175"/>
        <v>Lothian</v>
      </c>
      <c r="B412" s="11" t="str">
        <f t="shared" si="176"/>
        <v xml:space="preserve">Neurosurgery </v>
      </c>
      <c r="C412" s="393" t="str">
        <f t="shared" si="177"/>
        <v>Neurosurgery</v>
      </c>
      <c r="D412" s="89" t="s">
        <v>79</v>
      </c>
      <c r="E412" s="43"/>
      <c r="F412" s="38"/>
      <c r="G412" s="39"/>
      <c r="H412" s="39"/>
      <c r="I412" s="40"/>
      <c r="J412" s="38"/>
      <c r="K412" s="39"/>
      <c r="L412" s="39"/>
      <c r="M412" s="40"/>
      <c r="N412" s="38"/>
      <c r="O412" s="39"/>
      <c r="P412" s="39"/>
      <c r="Q412" s="40"/>
      <c r="R412" s="39"/>
      <c r="S412" s="77"/>
      <c r="T412" s="56"/>
      <c r="U412" s="101"/>
    </row>
    <row r="413" spans="1:21" x14ac:dyDescent="0.2">
      <c r="A413" s="11" t="str">
        <f t="shared" si="175"/>
        <v>Lothian</v>
      </c>
      <c r="B413" s="11" t="str">
        <f t="shared" si="176"/>
        <v xml:space="preserve">Neurosurgery </v>
      </c>
      <c r="C413" s="393" t="str">
        <f t="shared" si="177"/>
        <v>Neurosurgery</v>
      </c>
      <c r="D413" s="84" t="s">
        <v>79</v>
      </c>
      <c r="E413" s="21" t="s">
        <v>24</v>
      </c>
      <c r="F413" s="23"/>
      <c r="G413" s="24"/>
      <c r="H413" s="24"/>
      <c r="I413" s="25"/>
      <c r="J413" s="23"/>
      <c r="K413" s="24"/>
      <c r="L413" s="24"/>
      <c r="M413" s="25"/>
      <c r="N413" s="23"/>
      <c r="O413" s="24"/>
      <c r="P413" s="24"/>
      <c r="Q413" s="25"/>
      <c r="R413" s="39"/>
      <c r="S413" s="71"/>
      <c r="T413" s="72"/>
      <c r="U413" s="97"/>
    </row>
    <row r="414" spans="1:21" x14ac:dyDescent="0.2">
      <c r="A414" s="11" t="str">
        <f t="shared" si="175"/>
        <v>Lothian</v>
      </c>
      <c r="B414" s="11" t="str">
        <f t="shared" si="176"/>
        <v>Neurosurgery11</v>
      </c>
      <c r="C414" s="393" t="str">
        <f t="shared" si="177"/>
        <v>Neurosurgery</v>
      </c>
      <c r="D414" s="151">
        <v>11</v>
      </c>
      <c r="E414" s="152" t="s">
        <v>109</v>
      </c>
      <c r="F414" s="153">
        <f t="shared" ref="F414:Q414" si="180">F406-F409</f>
        <v>-3</v>
      </c>
      <c r="G414" s="154">
        <f t="shared" si="180"/>
        <v>76.16430020283974</v>
      </c>
      <c r="H414" s="154">
        <f t="shared" si="180"/>
        <v>-78.507775524002682</v>
      </c>
      <c r="I414" s="155">
        <f t="shared" si="180"/>
        <v>3.4837728194726196</v>
      </c>
      <c r="J414" s="153">
        <f t="shared" si="180"/>
        <v>0</v>
      </c>
      <c r="K414" s="154">
        <f t="shared" si="180"/>
        <v>0</v>
      </c>
      <c r="L414" s="154">
        <f t="shared" si="180"/>
        <v>0</v>
      </c>
      <c r="M414" s="155">
        <f t="shared" si="180"/>
        <v>0</v>
      </c>
      <c r="N414" s="153">
        <f t="shared" si="180"/>
        <v>0</v>
      </c>
      <c r="O414" s="154">
        <f t="shared" si="180"/>
        <v>0</v>
      </c>
      <c r="P414" s="154">
        <f t="shared" si="180"/>
        <v>0</v>
      </c>
      <c r="Q414" s="155">
        <f t="shared" si="180"/>
        <v>0</v>
      </c>
      <c r="R414" s="56"/>
      <c r="S414" s="155">
        <f>S406-S409</f>
        <v>-1.859702501690208</v>
      </c>
      <c r="T414" s="154">
        <f>T406-T409</f>
        <v>0</v>
      </c>
      <c r="U414" s="157">
        <f>U406-U409</f>
        <v>0</v>
      </c>
    </row>
    <row r="415" spans="1:21" x14ac:dyDescent="0.2">
      <c r="A415" s="11" t="str">
        <f t="shared" si="175"/>
        <v>Lothian</v>
      </c>
      <c r="B415" s="11" t="str">
        <f t="shared" si="176"/>
        <v>Neurosurgery12</v>
      </c>
      <c r="C415" s="393" t="str">
        <f t="shared" si="177"/>
        <v>Neurosurgery</v>
      </c>
      <c r="D415" s="151">
        <v>12</v>
      </c>
      <c r="E415" s="152" t="s">
        <v>110</v>
      </c>
      <c r="F415" s="159">
        <f t="shared" ref="F415:U415" si="181">F406-F411</f>
        <v>-3</v>
      </c>
      <c r="G415" s="160">
        <f t="shared" si="181"/>
        <v>32.16430020283974</v>
      </c>
      <c r="H415" s="160">
        <f t="shared" si="181"/>
        <v>-144.50777552400268</v>
      </c>
      <c r="I415" s="161">
        <f t="shared" si="181"/>
        <v>-62.51622718052738</v>
      </c>
      <c r="J415" s="159">
        <f t="shared" si="181"/>
        <v>0</v>
      </c>
      <c r="K415" s="160">
        <f t="shared" si="181"/>
        <v>0</v>
      </c>
      <c r="L415" s="160">
        <f t="shared" si="181"/>
        <v>0</v>
      </c>
      <c r="M415" s="161">
        <f t="shared" si="181"/>
        <v>0</v>
      </c>
      <c r="N415" s="159">
        <f t="shared" si="181"/>
        <v>0</v>
      </c>
      <c r="O415" s="160">
        <f t="shared" si="181"/>
        <v>0</v>
      </c>
      <c r="P415" s="160">
        <f t="shared" si="181"/>
        <v>0</v>
      </c>
      <c r="Q415" s="161">
        <f t="shared" si="181"/>
        <v>0</v>
      </c>
      <c r="R415" s="56">
        <f t="shared" si="181"/>
        <v>0</v>
      </c>
      <c r="S415" s="159">
        <f t="shared" si="181"/>
        <v>-177.85970250169021</v>
      </c>
      <c r="T415" s="160">
        <f t="shared" si="181"/>
        <v>0</v>
      </c>
      <c r="U415" s="162">
        <f t="shared" si="181"/>
        <v>0</v>
      </c>
    </row>
    <row r="416" spans="1:21" x14ac:dyDescent="0.2">
      <c r="A416" s="11" t="str">
        <f t="shared" si="175"/>
        <v>Lothian</v>
      </c>
      <c r="B416" s="11" t="str">
        <f t="shared" si="176"/>
        <v>Neurosurgery13</v>
      </c>
      <c r="C416" s="393" t="str">
        <f t="shared" si="177"/>
        <v>Neurosurgery</v>
      </c>
      <c r="D416" s="151">
        <v>13</v>
      </c>
      <c r="E416" s="158" t="s">
        <v>27</v>
      </c>
      <c r="F416" s="170">
        <f>F400+F415</f>
        <v>285</v>
      </c>
      <c r="G416" s="164">
        <f>F416+G415</f>
        <v>317.16430020283974</v>
      </c>
      <c r="H416" s="164">
        <f t="shared" ref="H416:Q416" si="182">G416+H415</f>
        <v>172.65652467883706</v>
      </c>
      <c r="I416" s="166">
        <f t="shared" si="182"/>
        <v>110.14029749830968</v>
      </c>
      <c r="J416" s="163">
        <f t="shared" si="182"/>
        <v>110.14029749830968</v>
      </c>
      <c r="K416" s="164">
        <f t="shared" si="182"/>
        <v>110.14029749830968</v>
      </c>
      <c r="L416" s="164">
        <f t="shared" si="182"/>
        <v>110.14029749830968</v>
      </c>
      <c r="M416" s="166">
        <f t="shared" si="182"/>
        <v>110.14029749830968</v>
      </c>
      <c r="N416" s="163">
        <f t="shared" si="182"/>
        <v>110.14029749830968</v>
      </c>
      <c r="O416" s="164">
        <f t="shared" si="182"/>
        <v>110.14029749830968</v>
      </c>
      <c r="P416" s="164">
        <f t="shared" si="182"/>
        <v>110.14029749830968</v>
      </c>
      <c r="Q416" s="166">
        <f t="shared" si="182"/>
        <v>110.14029749830968</v>
      </c>
      <c r="R416" s="56"/>
      <c r="S416" s="163">
        <f>I416</f>
        <v>110.14029749830968</v>
      </c>
      <c r="T416" s="164">
        <f>M416</f>
        <v>110.14029749830968</v>
      </c>
      <c r="U416" s="165">
        <f>Q416</f>
        <v>110.14029749830968</v>
      </c>
    </row>
    <row r="417" spans="1:21" x14ac:dyDescent="0.2">
      <c r="A417" s="11" t="str">
        <f t="shared" si="175"/>
        <v>Lothian</v>
      </c>
      <c r="B417" s="11" t="str">
        <f t="shared" si="176"/>
        <v>Neurosurgery14</v>
      </c>
      <c r="C417" s="393" t="str">
        <f t="shared" si="177"/>
        <v>Neurosurgery</v>
      </c>
      <c r="D417" s="151">
        <v>14</v>
      </c>
      <c r="E417" s="152" t="s">
        <v>25</v>
      </c>
      <c r="F417" s="163">
        <f t="shared" ref="F417:Q417" si="183">F416/(F411/13)</f>
        <v>13.423913043478262</v>
      </c>
      <c r="G417" s="164">
        <f t="shared" si="183"/>
        <v>13.343481885556365</v>
      </c>
      <c r="H417" s="164">
        <f t="shared" si="183"/>
        <v>5.8451427625647963</v>
      </c>
      <c r="I417" s="166">
        <f t="shared" si="183"/>
        <v>3.7287079882240253</v>
      </c>
      <c r="J417" s="163" t="e">
        <f t="shared" si="183"/>
        <v>#DIV/0!</v>
      </c>
      <c r="K417" s="164" t="e">
        <f t="shared" si="183"/>
        <v>#DIV/0!</v>
      </c>
      <c r="L417" s="164" t="e">
        <f t="shared" si="183"/>
        <v>#DIV/0!</v>
      </c>
      <c r="M417" s="166" t="e">
        <f t="shared" si="183"/>
        <v>#DIV/0!</v>
      </c>
      <c r="N417" s="163" t="e">
        <f t="shared" si="183"/>
        <v>#DIV/0!</v>
      </c>
      <c r="O417" s="164" t="e">
        <f t="shared" si="183"/>
        <v>#DIV/0!</v>
      </c>
      <c r="P417" s="164" t="e">
        <f t="shared" si="183"/>
        <v>#DIV/0!</v>
      </c>
      <c r="Q417" s="166" t="e">
        <f t="shared" si="183"/>
        <v>#DIV/0!</v>
      </c>
      <c r="R417" s="56"/>
      <c r="S417" s="163">
        <f>I417</f>
        <v>3.7287079882240253</v>
      </c>
      <c r="T417" s="164" t="e">
        <f>M417</f>
        <v>#DIV/0!</v>
      </c>
      <c r="U417" s="165" t="e">
        <f>Q417</f>
        <v>#DIV/0!</v>
      </c>
    </row>
    <row r="418" spans="1:21" x14ac:dyDescent="0.2">
      <c r="A418" s="11" t="str">
        <f t="shared" si="175"/>
        <v>Lothian</v>
      </c>
      <c r="B418" s="11" t="str">
        <f t="shared" si="176"/>
        <v>Neurosurgery15</v>
      </c>
      <c r="C418" s="393" t="str">
        <f t="shared" si="177"/>
        <v>Neurosurgery</v>
      </c>
      <c r="D418" s="86">
        <v>15</v>
      </c>
      <c r="E418" s="45" t="s">
        <v>30</v>
      </c>
      <c r="F418" s="48">
        <v>94</v>
      </c>
      <c r="G418" s="46">
        <v>126.16430020283974</v>
      </c>
      <c r="H418" s="46">
        <v>0</v>
      </c>
      <c r="I418" s="47">
        <v>0</v>
      </c>
      <c r="J418" s="48"/>
      <c r="K418" s="46"/>
      <c r="L418" s="46"/>
      <c r="M418" s="47"/>
      <c r="N418" s="48"/>
      <c r="O418" s="46"/>
      <c r="P418" s="46"/>
      <c r="Q418" s="47"/>
      <c r="R418" s="39"/>
      <c r="S418" s="163">
        <f>I418</f>
        <v>0</v>
      </c>
      <c r="T418" s="164">
        <f>M418</f>
        <v>0</v>
      </c>
      <c r="U418" s="165">
        <f>Q418</f>
        <v>0</v>
      </c>
    </row>
    <row r="419" spans="1:21" x14ac:dyDescent="0.2">
      <c r="A419" s="11" t="str">
        <f t="shared" si="175"/>
        <v>Lothian</v>
      </c>
      <c r="B419" s="11" t="str">
        <f t="shared" si="176"/>
        <v>Neurosurgery16</v>
      </c>
      <c r="C419" s="393" t="str">
        <f t="shared" si="177"/>
        <v>Neurosurgery</v>
      </c>
      <c r="D419" s="151">
        <v>16</v>
      </c>
      <c r="E419" s="152" t="s">
        <v>187</v>
      </c>
      <c r="F419" s="163">
        <v>73.422796890580997</v>
      </c>
      <c r="G419" s="164">
        <v>67.467824339503906</v>
      </c>
      <c r="H419" s="164">
        <v>59.034346297065909</v>
      </c>
      <c r="I419" s="166">
        <v>50.600868254627912</v>
      </c>
      <c r="J419" s="163">
        <v>42.167390212189915</v>
      </c>
      <c r="K419" s="164">
        <v>33.733912169751953</v>
      </c>
      <c r="L419" s="164">
        <v>16.86695608487598</v>
      </c>
      <c r="M419" s="166">
        <v>0</v>
      </c>
      <c r="N419" s="400" t="s">
        <v>15</v>
      </c>
      <c r="O419" s="401" t="s">
        <v>15</v>
      </c>
      <c r="P419" s="401" t="s">
        <v>15</v>
      </c>
      <c r="Q419" s="402" t="s">
        <v>15</v>
      </c>
      <c r="R419" s="39"/>
      <c r="S419" s="163">
        <f>I419</f>
        <v>50.600868254627912</v>
      </c>
      <c r="T419" s="164">
        <f>M419</f>
        <v>0</v>
      </c>
      <c r="U419" s="165" t="str">
        <f>Q419</f>
        <v>-</v>
      </c>
    </row>
    <row r="420" spans="1:21" ht="13.5" thickBot="1" x14ac:dyDescent="0.25">
      <c r="A420" s="11" t="str">
        <f t="shared" si="175"/>
        <v>Lothian</v>
      </c>
      <c r="B420" s="11" t="str">
        <f t="shared" si="176"/>
        <v>Neurosurgery17</v>
      </c>
      <c r="C420" s="393" t="str">
        <f t="shared" si="177"/>
        <v>Neurosurgery</v>
      </c>
      <c r="D420" s="86">
        <v>17</v>
      </c>
      <c r="E420" s="44" t="s">
        <v>31</v>
      </c>
      <c r="F420" s="48">
        <v>17</v>
      </c>
      <c r="G420" s="46">
        <v>49.16430020283974</v>
      </c>
      <c r="H420" s="46">
        <v>0</v>
      </c>
      <c r="I420" s="47">
        <v>0</v>
      </c>
      <c r="J420" s="48"/>
      <c r="K420" s="46"/>
      <c r="L420" s="46"/>
      <c r="M420" s="47"/>
      <c r="N420" s="48"/>
      <c r="O420" s="46"/>
      <c r="P420" s="46"/>
      <c r="Q420" s="47"/>
      <c r="R420" s="39"/>
      <c r="S420" s="163">
        <f>I420</f>
        <v>0</v>
      </c>
      <c r="T420" s="164">
        <f>M420</f>
        <v>0</v>
      </c>
      <c r="U420" s="165">
        <f>Q420</f>
        <v>0</v>
      </c>
    </row>
    <row r="421" spans="1:21" ht="18.75" thickBot="1" x14ac:dyDescent="0.3">
      <c r="A421" s="11" t="str">
        <f t="shared" si="175"/>
        <v>Lothian</v>
      </c>
      <c r="B421" s="11" t="str">
        <f t="shared" si="176"/>
        <v>Oral SurgeryOral Surgery</v>
      </c>
      <c r="C421" s="407" t="str">
        <f>D421</f>
        <v>Oral Surgery</v>
      </c>
      <c r="D421" s="408" t="s">
        <v>69</v>
      </c>
      <c r="E421" s="80"/>
      <c r="F421" s="124"/>
      <c r="G421" s="81"/>
      <c r="H421" s="81"/>
      <c r="I421" s="81"/>
      <c r="J421" s="81"/>
      <c r="K421" s="81"/>
      <c r="L421" s="81"/>
      <c r="M421" s="81"/>
      <c r="N421" s="69"/>
      <c r="O421" s="69"/>
      <c r="P421" s="69"/>
      <c r="Q421" s="69"/>
      <c r="R421" s="69"/>
      <c r="S421" s="131"/>
      <c r="T421" s="131"/>
      <c r="U421" s="132"/>
    </row>
    <row r="422" spans="1:21" x14ac:dyDescent="0.2">
      <c r="A422" s="11" t="str">
        <f t="shared" si="175"/>
        <v>Lothian</v>
      </c>
      <c r="B422" s="11" t="str">
        <f t="shared" si="176"/>
        <v>Oral Surgery1</v>
      </c>
      <c r="C422" s="393" t="str">
        <f t="shared" ref="C422:C444" si="184">C421</f>
        <v>Oral Surgery</v>
      </c>
      <c r="D422" s="84">
        <v>1</v>
      </c>
      <c r="E422" s="21" t="s">
        <v>52</v>
      </c>
      <c r="F422" s="516"/>
      <c r="G422" s="20"/>
      <c r="H422" s="20"/>
      <c r="I422" s="117"/>
      <c r="J422" s="125"/>
      <c r="K422" s="13"/>
      <c r="L422" s="13"/>
      <c r="M422" s="126"/>
      <c r="N422" s="125"/>
      <c r="O422" s="13"/>
      <c r="P422" s="13"/>
      <c r="Q422" s="126"/>
      <c r="R422" s="41"/>
      <c r="S422" s="114"/>
      <c r="T422" s="65"/>
      <c r="U422" s="115"/>
    </row>
    <row r="423" spans="1:21" x14ac:dyDescent="0.2">
      <c r="A423" s="11" t="str">
        <f t="shared" si="175"/>
        <v>Lothian</v>
      </c>
      <c r="B423" s="11" t="str">
        <f t="shared" si="176"/>
        <v>Oral Surgery2</v>
      </c>
      <c r="C423" s="393" t="str">
        <f t="shared" si="184"/>
        <v>Oral Surgery</v>
      </c>
      <c r="D423" s="84">
        <v>2</v>
      </c>
      <c r="E423" s="21" t="s">
        <v>93</v>
      </c>
      <c r="F423" s="197"/>
      <c r="G423" s="20"/>
      <c r="H423" s="20"/>
      <c r="I423" s="117"/>
      <c r="J423" s="116"/>
      <c r="K423" s="20"/>
      <c r="L423" s="20"/>
      <c r="M423" s="117"/>
      <c r="N423" s="116"/>
      <c r="O423" s="20"/>
      <c r="P423" s="20"/>
      <c r="Q423" s="117"/>
      <c r="R423" s="41"/>
      <c r="S423" s="114"/>
      <c r="T423" s="65"/>
      <c r="U423" s="115"/>
    </row>
    <row r="424" spans="1:21" x14ac:dyDescent="0.2">
      <c r="A424" s="11" t="str">
        <f t="shared" si="175"/>
        <v>Lothian</v>
      </c>
      <c r="B424" s="11" t="str">
        <f t="shared" si="176"/>
        <v>Oral Surgery3</v>
      </c>
      <c r="C424" s="393" t="str">
        <f t="shared" si="184"/>
        <v>Oral Surgery</v>
      </c>
      <c r="D424" s="84">
        <v>3</v>
      </c>
      <c r="E424" s="21" t="s">
        <v>94</v>
      </c>
      <c r="F424" s="197"/>
      <c r="G424" s="20"/>
      <c r="H424" s="20"/>
      <c r="I424" s="117"/>
      <c r="J424" s="116"/>
      <c r="K424" s="20"/>
      <c r="L424" s="20"/>
      <c r="M424" s="117"/>
      <c r="N424" s="116"/>
      <c r="O424" s="20"/>
      <c r="P424" s="20"/>
      <c r="Q424" s="117"/>
      <c r="R424" s="41"/>
      <c r="S424" s="114"/>
      <c r="T424" s="65"/>
      <c r="U424" s="115"/>
    </row>
    <row r="425" spans="1:21" x14ac:dyDescent="0.2">
      <c r="A425" s="11" t="str">
        <f t="shared" si="175"/>
        <v>Lothian</v>
      </c>
      <c r="B425" s="11" t="str">
        <f t="shared" si="176"/>
        <v xml:space="preserve">Oral Surgery </v>
      </c>
      <c r="C425" s="393" t="str">
        <f t="shared" si="184"/>
        <v>Oral Surgery</v>
      </c>
      <c r="D425" s="88" t="s">
        <v>79</v>
      </c>
      <c r="E425" s="34"/>
      <c r="F425" s="20"/>
      <c r="G425" s="20"/>
      <c r="H425" s="20"/>
      <c r="I425" s="117"/>
      <c r="J425" s="127"/>
      <c r="K425" s="52"/>
      <c r="L425" s="52"/>
      <c r="M425" s="128"/>
      <c r="N425" s="127"/>
      <c r="O425" s="52"/>
      <c r="P425" s="52"/>
      <c r="Q425" s="128"/>
      <c r="R425" s="41"/>
      <c r="S425" s="114"/>
      <c r="T425" s="65"/>
      <c r="U425" s="115"/>
    </row>
    <row r="426" spans="1:21" x14ac:dyDescent="0.2">
      <c r="A426" s="11" t="str">
        <f t="shared" si="175"/>
        <v>Lothian</v>
      </c>
      <c r="B426" s="11" t="str">
        <f t="shared" si="176"/>
        <v xml:space="preserve">Oral Surgery </v>
      </c>
      <c r="C426" s="393" t="str">
        <f t="shared" si="184"/>
        <v>Oral Surgery</v>
      </c>
      <c r="D426" s="84" t="s">
        <v>79</v>
      </c>
      <c r="E426" s="21" t="s">
        <v>33</v>
      </c>
      <c r="F426" s="23"/>
      <c r="G426" s="24"/>
      <c r="H426" s="24"/>
      <c r="I426" s="25"/>
      <c r="J426" s="23"/>
      <c r="K426" s="24"/>
      <c r="L426" s="24"/>
      <c r="M426" s="25"/>
      <c r="N426" s="23"/>
      <c r="O426" s="24"/>
      <c r="P426" s="24"/>
      <c r="Q426" s="25"/>
      <c r="R426" s="41"/>
      <c r="S426" s="71"/>
      <c r="T426" s="72"/>
      <c r="U426" s="97"/>
    </row>
    <row r="427" spans="1:21" x14ac:dyDescent="0.2">
      <c r="A427" s="11" t="str">
        <f t="shared" si="175"/>
        <v>Lothian</v>
      </c>
      <c r="B427" s="11" t="str">
        <f t="shared" si="176"/>
        <v>Oral Surgery4</v>
      </c>
      <c r="C427" s="393" t="str">
        <f t="shared" si="184"/>
        <v>Oral Surgery</v>
      </c>
      <c r="D427" s="86">
        <v>4</v>
      </c>
      <c r="E427" s="44" t="s">
        <v>14</v>
      </c>
      <c r="F427" s="27"/>
      <c r="G427" s="28"/>
      <c r="H427" s="28"/>
      <c r="I427" s="29"/>
      <c r="J427" s="27"/>
      <c r="K427" s="28"/>
      <c r="L427" s="28"/>
      <c r="M427" s="29"/>
      <c r="N427" s="27"/>
      <c r="O427" s="28"/>
      <c r="P427" s="28"/>
      <c r="Q427" s="29"/>
      <c r="R427" s="41"/>
      <c r="S427" s="179">
        <f>SUM(F427:I427)</f>
        <v>0</v>
      </c>
      <c r="T427" s="180">
        <f>SUM(J427:M427)</f>
        <v>0</v>
      </c>
      <c r="U427" s="181">
        <f>SUM(N427:Q427)</f>
        <v>0</v>
      </c>
    </row>
    <row r="428" spans="1:21" x14ac:dyDescent="0.2">
      <c r="A428" s="11" t="str">
        <f t="shared" si="175"/>
        <v>Lothian</v>
      </c>
      <c r="B428" s="11" t="str">
        <f t="shared" si="176"/>
        <v>Oral Surgery5</v>
      </c>
      <c r="C428" s="393" t="str">
        <f t="shared" si="184"/>
        <v>Oral Surgery</v>
      </c>
      <c r="D428" s="151">
        <v>5</v>
      </c>
      <c r="E428" s="158" t="s">
        <v>28</v>
      </c>
      <c r="F428" s="160">
        <v>0</v>
      </c>
      <c r="G428" s="154">
        <v>0</v>
      </c>
      <c r="H428" s="154">
        <v>0</v>
      </c>
      <c r="I428" s="155">
        <v>0</v>
      </c>
      <c r="J428" s="153">
        <v>0</v>
      </c>
      <c r="K428" s="154">
        <v>0</v>
      </c>
      <c r="L428" s="154">
        <v>0</v>
      </c>
      <c r="M428" s="155">
        <v>0</v>
      </c>
      <c r="N428" s="153">
        <v>0</v>
      </c>
      <c r="O428" s="154">
        <v>0</v>
      </c>
      <c r="P428" s="154">
        <v>0</v>
      </c>
      <c r="Q428" s="155">
        <v>0</v>
      </c>
      <c r="R428" s="79"/>
      <c r="S428" s="153">
        <f>SUM(F428:I428)</f>
        <v>0</v>
      </c>
      <c r="T428" s="154">
        <f>SUM(J428:M428)</f>
        <v>0</v>
      </c>
      <c r="U428" s="157">
        <f>SUM(N428:Q428)</f>
        <v>0</v>
      </c>
    </row>
    <row r="429" spans="1:21" x14ac:dyDescent="0.2">
      <c r="A429" s="11" t="str">
        <f t="shared" si="175"/>
        <v>Lothian</v>
      </c>
      <c r="B429" s="11" t="str">
        <f t="shared" si="176"/>
        <v>Oral Surgery6</v>
      </c>
      <c r="C429" s="393" t="str">
        <f t="shared" si="184"/>
        <v>Oral Surgery</v>
      </c>
      <c r="D429" s="87">
        <v>6</v>
      </c>
      <c r="E429" s="45" t="s">
        <v>13</v>
      </c>
      <c r="F429" s="31"/>
      <c r="G429" s="32"/>
      <c r="H429" s="32"/>
      <c r="I429" s="33"/>
      <c r="J429" s="31"/>
      <c r="K429" s="32"/>
      <c r="L429" s="32"/>
      <c r="M429" s="33"/>
      <c r="N429" s="31"/>
      <c r="O429" s="32"/>
      <c r="P429" s="32"/>
      <c r="Q429" s="33"/>
      <c r="R429" s="41"/>
      <c r="S429" s="159">
        <f>SUM(F429:I429)</f>
        <v>0</v>
      </c>
      <c r="T429" s="160">
        <f>SUM(J429:M429)</f>
        <v>0</v>
      </c>
      <c r="U429" s="162">
        <f>SUM(N429:Q429)</f>
        <v>0</v>
      </c>
    </row>
    <row r="430" spans="1:21" x14ac:dyDescent="0.2">
      <c r="A430" s="11" t="str">
        <f t="shared" si="175"/>
        <v>Lothian</v>
      </c>
      <c r="B430" s="11" t="str">
        <f t="shared" si="176"/>
        <v>Oral Surgery7</v>
      </c>
      <c r="C430" s="393" t="str">
        <f t="shared" si="184"/>
        <v>Oral Surgery</v>
      </c>
      <c r="D430" s="84">
        <v>7</v>
      </c>
      <c r="E430" s="21" t="s">
        <v>16</v>
      </c>
      <c r="F430" s="62">
        <f t="shared" ref="F430:Q430" si="185">SUM(F427:F428)-F429</f>
        <v>0</v>
      </c>
      <c r="G430" s="63">
        <f t="shared" si="185"/>
        <v>0</v>
      </c>
      <c r="H430" s="63">
        <f t="shared" si="185"/>
        <v>0</v>
      </c>
      <c r="I430" s="64">
        <f t="shared" si="185"/>
        <v>0</v>
      </c>
      <c r="J430" s="62">
        <f t="shared" si="185"/>
        <v>0</v>
      </c>
      <c r="K430" s="63">
        <f t="shared" si="185"/>
        <v>0</v>
      </c>
      <c r="L430" s="63">
        <f t="shared" si="185"/>
        <v>0</v>
      </c>
      <c r="M430" s="64">
        <f t="shared" si="185"/>
        <v>0</v>
      </c>
      <c r="N430" s="62">
        <f t="shared" si="185"/>
        <v>0</v>
      </c>
      <c r="O430" s="63">
        <f t="shared" si="185"/>
        <v>0</v>
      </c>
      <c r="P430" s="63">
        <f t="shared" si="185"/>
        <v>0</v>
      </c>
      <c r="Q430" s="64">
        <f t="shared" si="185"/>
        <v>0</v>
      </c>
      <c r="R430" s="79"/>
      <c r="S430" s="62">
        <f>SUM(F430:I430)</f>
        <v>0</v>
      </c>
      <c r="T430" s="63">
        <f>SUM(J430:M430)</f>
        <v>0</v>
      </c>
      <c r="U430" s="100">
        <f>SUM(N430:Q430)</f>
        <v>0</v>
      </c>
    </row>
    <row r="431" spans="1:21" x14ac:dyDescent="0.2">
      <c r="A431" s="11" t="str">
        <f t="shared" si="175"/>
        <v>Lothian</v>
      </c>
      <c r="B431" s="11" t="str">
        <f t="shared" si="176"/>
        <v xml:space="preserve">Oral Surgery </v>
      </c>
      <c r="C431" s="393" t="str">
        <f t="shared" si="184"/>
        <v>Oral Surgery</v>
      </c>
      <c r="D431" s="88" t="s">
        <v>79</v>
      </c>
      <c r="E431" s="34"/>
      <c r="F431" s="35"/>
      <c r="G431" s="36"/>
      <c r="H431" s="36"/>
      <c r="I431" s="37"/>
      <c r="J431" s="38"/>
      <c r="K431" s="39"/>
      <c r="L431" s="39"/>
      <c r="M431" s="40"/>
      <c r="N431" s="38"/>
      <c r="O431" s="39"/>
      <c r="P431" s="39"/>
      <c r="Q431" s="40"/>
      <c r="R431" s="41"/>
      <c r="S431" s="77"/>
      <c r="T431" s="56"/>
      <c r="U431" s="101"/>
    </row>
    <row r="432" spans="1:21" x14ac:dyDescent="0.2">
      <c r="A432" s="11" t="str">
        <f t="shared" si="175"/>
        <v>Lothian</v>
      </c>
      <c r="B432" s="11" t="str">
        <f t="shared" si="176"/>
        <v xml:space="preserve">Oral Surgery </v>
      </c>
      <c r="C432" s="393" t="str">
        <f t="shared" si="184"/>
        <v>Oral Surgery</v>
      </c>
      <c r="D432" s="84" t="s">
        <v>79</v>
      </c>
      <c r="E432" s="21" t="s">
        <v>29</v>
      </c>
      <c r="F432" s="23"/>
      <c r="G432" s="24"/>
      <c r="H432" s="24"/>
      <c r="I432" s="25"/>
      <c r="J432" s="23"/>
      <c r="K432" s="24"/>
      <c r="L432" s="24"/>
      <c r="M432" s="25"/>
      <c r="N432" s="23"/>
      <c r="O432" s="24"/>
      <c r="P432" s="24"/>
      <c r="Q432" s="25"/>
      <c r="R432" s="41"/>
      <c r="S432" s="71"/>
      <c r="T432" s="72"/>
      <c r="U432" s="97"/>
    </row>
    <row r="433" spans="1:21" x14ac:dyDescent="0.2">
      <c r="A433" s="11" t="str">
        <f t="shared" si="175"/>
        <v>Lothian</v>
      </c>
      <c r="B433" s="11" t="str">
        <f t="shared" si="176"/>
        <v>Oral Surgery8</v>
      </c>
      <c r="C433" s="393" t="str">
        <f t="shared" si="184"/>
        <v>Oral Surgery</v>
      </c>
      <c r="D433" s="86">
        <v>8</v>
      </c>
      <c r="E433" s="44" t="s">
        <v>46</v>
      </c>
      <c r="F433" s="27"/>
      <c r="G433" s="28"/>
      <c r="H433" s="28"/>
      <c r="I433" s="29"/>
      <c r="J433" s="27"/>
      <c r="K433" s="28"/>
      <c r="L433" s="28"/>
      <c r="M433" s="29"/>
      <c r="N433" s="27"/>
      <c r="O433" s="28"/>
      <c r="P433" s="28"/>
      <c r="Q433" s="29"/>
      <c r="R433" s="39"/>
      <c r="S433" s="153">
        <f>SUM(F433:I433)</f>
        <v>0</v>
      </c>
      <c r="T433" s="154">
        <f>SUM(J433:M433)</f>
        <v>0</v>
      </c>
      <c r="U433" s="157">
        <f>SUM(N433:Q433)</f>
        <v>0</v>
      </c>
    </row>
    <row r="434" spans="1:21" x14ac:dyDescent="0.2">
      <c r="A434" s="11" t="str">
        <f t="shared" si="175"/>
        <v>Lothian</v>
      </c>
      <c r="B434" s="11" t="str">
        <f t="shared" si="176"/>
        <v>Oral Surgery9</v>
      </c>
      <c r="C434" s="393" t="str">
        <f t="shared" si="184"/>
        <v>Oral Surgery</v>
      </c>
      <c r="D434" s="86">
        <v>9</v>
      </c>
      <c r="E434" s="45" t="s">
        <v>53</v>
      </c>
      <c r="F434" s="31"/>
      <c r="G434" s="32"/>
      <c r="H434" s="32"/>
      <c r="I434" s="33"/>
      <c r="J434" s="31"/>
      <c r="K434" s="32"/>
      <c r="L434" s="32"/>
      <c r="M434" s="33"/>
      <c r="N434" s="31"/>
      <c r="O434" s="32"/>
      <c r="P434" s="32"/>
      <c r="Q434" s="33"/>
      <c r="R434" s="39"/>
      <c r="S434" s="159">
        <f>SUM(F434:I434)</f>
        <v>0</v>
      </c>
      <c r="T434" s="160">
        <f>SUM(J434:M434)</f>
        <v>0</v>
      </c>
      <c r="U434" s="162">
        <f>SUM(N434:Q434)</f>
        <v>0</v>
      </c>
    </row>
    <row r="435" spans="1:21" x14ac:dyDescent="0.2">
      <c r="A435" s="11" t="str">
        <f t="shared" si="175"/>
        <v>Lothian</v>
      </c>
      <c r="B435" s="11" t="str">
        <f t="shared" si="176"/>
        <v>Oral Surgery10</v>
      </c>
      <c r="C435" s="393" t="str">
        <f t="shared" si="184"/>
        <v>Oral Surgery</v>
      </c>
      <c r="D435" s="84">
        <v>10</v>
      </c>
      <c r="E435" s="21" t="s">
        <v>32</v>
      </c>
      <c r="F435" s="62">
        <f t="shared" ref="F435:Q435" si="186">SUM(F433:F434)</f>
        <v>0</v>
      </c>
      <c r="G435" s="63">
        <f t="shared" si="186"/>
        <v>0</v>
      </c>
      <c r="H435" s="63">
        <f t="shared" si="186"/>
        <v>0</v>
      </c>
      <c r="I435" s="64">
        <f t="shared" si="186"/>
        <v>0</v>
      </c>
      <c r="J435" s="62">
        <f t="shared" si="186"/>
        <v>0</v>
      </c>
      <c r="K435" s="63">
        <f t="shared" si="186"/>
        <v>0</v>
      </c>
      <c r="L435" s="63">
        <f t="shared" si="186"/>
        <v>0</v>
      </c>
      <c r="M435" s="64">
        <f t="shared" si="186"/>
        <v>0</v>
      </c>
      <c r="N435" s="62">
        <f t="shared" si="186"/>
        <v>0</v>
      </c>
      <c r="O435" s="63">
        <f t="shared" si="186"/>
        <v>0</v>
      </c>
      <c r="P435" s="63">
        <f t="shared" si="186"/>
        <v>0</v>
      </c>
      <c r="Q435" s="64">
        <f t="shared" si="186"/>
        <v>0</v>
      </c>
      <c r="R435" s="79"/>
      <c r="S435" s="62">
        <f>SUM(F435:I435)</f>
        <v>0</v>
      </c>
      <c r="T435" s="63">
        <f>SUM(J435:M435)</f>
        <v>0</v>
      </c>
      <c r="U435" s="100">
        <f>SUM(N435:Q435)</f>
        <v>0</v>
      </c>
    </row>
    <row r="436" spans="1:21" x14ac:dyDescent="0.2">
      <c r="A436" s="11" t="str">
        <f t="shared" si="175"/>
        <v>Lothian</v>
      </c>
      <c r="B436" s="11" t="str">
        <f t="shared" si="176"/>
        <v xml:space="preserve">Oral Surgery </v>
      </c>
      <c r="C436" s="393" t="str">
        <f t="shared" si="184"/>
        <v>Oral Surgery</v>
      </c>
      <c r="D436" s="89" t="s">
        <v>79</v>
      </c>
      <c r="E436" s="43"/>
      <c r="F436" s="38"/>
      <c r="G436" s="39"/>
      <c r="H436" s="39"/>
      <c r="I436" s="40"/>
      <c r="J436" s="38"/>
      <c r="K436" s="39"/>
      <c r="L436" s="39"/>
      <c r="M436" s="40"/>
      <c r="N436" s="38"/>
      <c r="O436" s="39"/>
      <c r="P436" s="39"/>
      <c r="Q436" s="40"/>
      <c r="R436" s="39"/>
      <c r="S436" s="77"/>
      <c r="T436" s="56"/>
      <c r="U436" s="101"/>
    </row>
    <row r="437" spans="1:21" x14ac:dyDescent="0.2">
      <c r="A437" s="11" t="str">
        <f t="shared" si="175"/>
        <v>Lothian</v>
      </c>
      <c r="B437" s="11" t="str">
        <f t="shared" si="176"/>
        <v xml:space="preserve">Oral Surgery </v>
      </c>
      <c r="C437" s="393" t="str">
        <f t="shared" si="184"/>
        <v>Oral Surgery</v>
      </c>
      <c r="D437" s="84" t="s">
        <v>79</v>
      </c>
      <c r="E437" s="21" t="s">
        <v>24</v>
      </c>
      <c r="F437" s="23"/>
      <c r="G437" s="24"/>
      <c r="H437" s="24"/>
      <c r="I437" s="25"/>
      <c r="J437" s="23"/>
      <c r="K437" s="24"/>
      <c r="L437" s="24"/>
      <c r="M437" s="25"/>
      <c r="N437" s="23"/>
      <c r="O437" s="24"/>
      <c r="P437" s="24"/>
      <c r="Q437" s="25"/>
      <c r="R437" s="39"/>
      <c r="S437" s="71"/>
      <c r="T437" s="72"/>
      <c r="U437" s="97"/>
    </row>
    <row r="438" spans="1:21" x14ac:dyDescent="0.2">
      <c r="A438" s="11" t="str">
        <f t="shared" si="175"/>
        <v>Lothian</v>
      </c>
      <c r="B438" s="11" t="str">
        <f t="shared" si="176"/>
        <v>Oral Surgery11</v>
      </c>
      <c r="C438" s="393" t="str">
        <f t="shared" si="184"/>
        <v>Oral Surgery</v>
      </c>
      <c r="D438" s="151">
        <v>11</v>
      </c>
      <c r="E438" s="152" t="s">
        <v>109</v>
      </c>
      <c r="F438" s="153">
        <f t="shared" ref="F438:Q438" si="187">F430-F433</f>
        <v>0</v>
      </c>
      <c r="G438" s="154">
        <f t="shared" si="187"/>
        <v>0</v>
      </c>
      <c r="H438" s="154">
        <f t="shared" si="187"/>
        <v>0</v>
      </c>
      <c r="I438" s="155">
        <f t="shared" si="187"/>
        <v>0</v>
      </c>
      <c r="J438" s="153">
        <f t="shared" si="187"/>
        <v>0</v>
      </c>
      <c r="K438" s="154">
        <f t="shared" si="187"/>
        <v>0</v>
      </c>
      <c r="L438" s="154">
        <f t="shared" si="187"/>
        <v>0</v>
      </c>
      <c r="M438" s="155">
        <f t="shared" si="187"/>
        <v>0</v>
      </c>
      <c r="N438" s="153">
        <f t="shared" si="187"/>
        <v>0</v>
      </c>
      <c r="O438" s="154">
        <f t="shared" si="187"/>
        <v>0</v>
      </c>
      <c r="P438" s="154">
        <f t="shared" si="187"/>
        <v>0</v>
      </c>
      <c r="Q438" s="155">
        <f t="shared" si="187"/>
        <v>0</v>
      </c>
      <c r="R438" s="56"/>
      <c r="S438" s="155">
        <f>S430-S433</f>
        <v>0</v>
      </c>
      <c r="T438" s="154">
        <f>T430-T433</f>
        <v>0</v>
      </c>
      <c r="U438" s="157">
        <f>U430-U433</f>
        <v>0</v>
      </c>
    </row>
    <row r="439" spans="1:21" x14ac:dyDescent="0.2">
      <c r="A439" s="11" t="str">
        <f t="shared" si="175"/>
        <v>Lothian</v>
      </c>
      <c r="B439" s="11" t="str">
        <f t="shared" si="176"/>
        <v>Oral Surgery12</v>
      </c>
      <c r="C439" s="393" t="str">
        <f t="shared" si="184"/>
        <v>Oral Surgery</v>
      </c>
      <c r="D439" s="151">
        <v>12</v>
      </c>
      <c r="E439" s="152" t="s">
        <v>110</v>
      </c>
      <c r="F439" s="159">
        <f t="shared" ref="F439:U439" si="188">F430-F435</f>
        <v>0</v>
      </c>
      <c r="G439" s="160">
        <f t="shared" si="188"/>
        <v>0</v>
      </c>
      <c r="H439" s="160">
        <f t="shared" si="188"/>
        <v>0</v>
      </c>
      <c r="I439" s="161">
        <f t="shared" si="188"/>
        <v>0</v>
      </c>
      <c r="J439" s="159">
        <f t="shared" si="188"/>
        <v>0</v>
      </c>
      <c r="K439" s="160">
        <f t="shared" si="188"/>
        <v>0</v>
      </c>
      <c r="L439" s="160">
        <f t="shared" si="188"/>
        <v>0</v>
      </c>
      <c r="M439" s="161">
        <f t="shared" si="188"/>
        <v>0</v>
      </c>
      <c r="N439" s="159">
        <f t="shared" si="188"/>
        <v>0</v>
      </c>
      <c r="O439" s="160">
        <f t="shared" si="188"/>
        <v>0</v>
      </c>
      <c r="P439" s="160">
        <f t="shared" si="188"/>
        <v>0</v>
      </c>
      <c r="Q439" s="161">
        <f t="shared" si="188"/>
        <v>0</v>
      </c>
      <c r="R439" s="56">
        <f t="shared" si="188"/>
        <v>0</v>
      </c>
      <c r="S439" s="159">
        <f t="shared" si="188"/>
        <v>0</v>
      </c>
      <c r="T439" s="160">
        <f t="shared" si="188"/>
        <v>0</v>
      </c>
      <c r="U439" s="162">
        <f t="shared" si="188"/>
        <v>0</v>
      </c>
    </row>
    <row r="440" spans="1:21" x14ac:dyDescent="0.2">
      <c r="A440" s="11" t="str">
        <f t="shared" si="175"/>
        <v>Lothian</v>
      </c>
      <c r="B440" s="11" t="str">
        <f t="shared" si="176"/>
        <v>Oral Surgery13</v>
      </c>
      <c r="C440" s="393" t="str">
        <f t="shared" si="184"/>
        <v>Oral Surgery</v>
      </c>
      <c r="D440" s="151">
        <v>13</v>
      </c>
      <c r="E440" s="158" t="s">
        <v>27</v>
      </c>
      <c r="F440" s="170">
        <f>F424+F439</f>
        <v>0</v>
      </c>
      <c r="G440" s="164">
        <f>F440+G439</f>
        <v>0</v>
      </c>
      <c r="H440" s="164">
        <f t="shared" ref="H440:Q440" si="189">G440+H439</f>
        <v>0</v>
      </c>
      <c r="I440" s="166">
        <f t="shared" si="189"/>
        <v>0</v>
      </c>
      <c r="J440" s="163">
        <f t="shared" si="189"/>
        <v>0</v>
      </c>
      <c r="K440" s="164">
        <f t="shared" si="189"/>
        <v>0</v>
      </c>
      <c r="L440" s="164">
        <f t="shared" si="189"/>
        <v>0</v>
      </c>
      <c r="M440" s="166">
        <f t="shared" si="189"/>
        <v>0</v>
      </c>
      <c r="N440" s="163">
        <f t="shared" si="189"/>
        <v>0</v>
      </c>
      <c r="O440" s="164">
        <f t="shared" si="189"/>
        <v>0</v>
      </c>
      <c r="P440" s="164">
        <f t="shared" si="189"/>
        <v>0</v>
      </c>
      <c r="Q440" s="166">
        <f t="shared" si="189"/>
        <v>0</v>
      </c>
      <c r="R440" s="56"/>
      <c r="S440" s="163">
        <f>I440</f>
        <v>0</v>
      </c>
      <c r="T440" s="164">
        <f>M440</f>
        <v>0</v>
      </c>
      <c r="U440" s="165">
        <f>Q440</f>
        <v>0</v>
      </c>
    </row>
    <row r="441" spans="1:21" x14ac:dyDescent="0.2">
      <c r="A441" s="11" t="str">
        <f t="shared" si="175"/>
        <v>Lothian</v>
      </c>
      <c r="B441" s="11" t="str">
        <f t="shared" si="176"/>
        <v>Oral Surgery14</v>
      </c>
      <c r="C441" s="393" t="str">
        <f t="shared" si="184"/>
        <v>Oral Surgery</v>
      </c>
      <c r="D441" s="151">
        <v>14</v>
      </c>
      <c r="E441" s="152" t="s">
        <v>25</v>
      </c>
      <c r="F441" s="163" t="e">
        <f t="shared" ref="F441:Q441" si="190">F440/(F435/13)</f>
        <v>#DIV/0!</v>
      </c>
      <c r="G441" s="164" t="e">
        <f t="shared" si="190"/>
        <v>#DIV/0!</v>
      </c>
      <c r="H441" s="164" t="e">
        <f t="shared" si="190"/>
        <v>#DIV/0!</v>
      </c>
      <c r="I441" s="166" t="e">
        <f t="shared" si="190"/>
        <v>#DIV/0!</v>
      </c>
      <c r="J441" s="163" t="e">
        <f t="shared" si="190"/>
        <v>#DIV/0!</v>
      </c>
      <c r="K441" s="164" t="e">
        <f t="shared" si="190"/>
        <v>#DIV/0!</v>
      </c>
      <c r="L441" s="164" t="e">
        <f t="shared" si="190"/>
        <v>#DIV/0!</v>
      </c>
      <c r="M441" s="166" t="e">
        <f t="shared" si="190"/>
        <v>#DIV/0!</v>
      </c>
      <c r="N441" s="163" t="e">
        <f t="shared" si="190"/>
        <v>#DIV/0!</v>
      </c>
      <c r="O441" s="164" t="e">
        <f t="shared" si="190"/>
        <v>#DIV/0!</v>
      </c>
      <c r="P441" s="164" t="e">
        <f t="shared" si="190"/>
        <v>#DIV/0!</v>
      </c>
      <c r="Q441" s="166" t="e">
        <f t="shared" si="190"/>
        <v>#DIV/0!</v>
      </c>
      <c r="R441" s="56"/>
      <c r="S441" s="163" t="e">
        <f>I441</f>
        <v>#DIV/0!</v>
      </c>
      <c r="T441" s="164" t="e">
        <f>M441</f>
        <v>#DIV/0!</v>
      </c>
      <c r="U441" s="165" t="e">
        <f>Q441</f>
        <v>#DIV/0!</v>
      </c>
    </row>
    <row r="442" spans="1:21" x14ac:dyDescent="0.2">
      <c r="A442" s="11" t="str">
        <f t="shared" si="175"/>
        <v>Lothian</v>
      </c>
      <c r="B442" s="11" t="str">
        <f t="shared" si="176"/>
        <v>Oral Surgery15</v>
      </c>
      <c r="C442" s="393" t="str">
        <f t="shared" si="184"/>
        <v>Oral Surgery</v>
      </c>
      <c r="D442" s="86">
        <v>15</v>
      </c>
      <c r="E442" s="45" t="s">
        <v>30</v>
      </c>
      <c r="F442" s="48"/>
      <c r="G442" s="46"/>
      <c r="H442" s="46"/>
      <c r="I442" s="47"/>
      <c r="J442" s="48"/>
      <c r="K442" s="46"/>
      <c r="L442" s="46"/>
      <c r="M442" s="47"/>
      <c r="N442" s="48"/>
      <c r="O442" s="46"/>
      <c r="P442" s="46"/>
      <c r="Q442" s="47"/>
      <c r="R442" s="39"/>
      <c r="S442" s="163">
        <f>I442</f>
        <v>0</v>
      </c>
      <c r="T442" s="164">
        <f>M442</f>
        <v>0</v>
      </c>
      <c r="U442" s="165">
        <f>Q442</f>
        <v>0</v>
      </c>
    </row>
    <row r="443" spans="1:21" x14ac:dyDescent="0.2">
      <c r="A443" s="11" t="str">
        <f t="shared" si="175"/>
        <v>Lothian</v>
      </c>
      <c r="B443" s="11" t="str">
        <f t="shared" si="176"/>
        <v>Oral Surgery16</v>
      </c>
      <c r="C443" s="393" t="str">
        <f t="shared" si="184"/>
        <v>Oral Surgery</v>
      </c>
      <c r="D443" s="151">
        <v>16</v>
      </c>
      <c r="E443" s="152" t="s">
        <v>187</v>
      </c>
      <c r="F443" s="163">
        <v>9.6821270624941977</v>
      </c>
      <c r="G443" s="164">
        <v>8.8968559568576602</v>
      </c>
      <c r="H443" s="164">
        <v>7.784748962250454</v>
      </c>
      <c r="I443" s="166">
        <v>6.6726419676432478</v>
      </c>
      <c r="J443" s="163">
        <v>5.5605349730360416</v>
      </c>
      <c r="K443" s="164">
        <v>4.4484279784288301</v>
      </c>
      <c r="L443" s="164">
        <v>2.224213989214415</v>
      </c>
      <c r="M443" s="166">
        <v>0</v>
      </c>
      <c r="N443" s="400" t="s">
        <v>15</v>
      </c>
      <c r="O443" s="401" t="s">
        <v>15</v>
      </c>
      <c r="P443" s="401" t="s">
        <v>15</v>
      </c>
      <c r="Q443" s="402" t="s">
        <v>15</v>
      </c>
      <c r="R443" s="39"/>
      <c r="S443" s="163">
        <f>I443</f>
        <v>6.6726419676432478</v>
      </c>
      <c r="T443" s="164">
        <f>M443</f>
        <v>0</v>
      </c>
      <c r="U443" s="165" t="str">
        <f>Q443</f>
        <v>-</v>
      </c>
    </row>
    <row r="444" spans="1:21" ht="13.5" thickBot="1" x14ac:dyDescent="0.25">
      <c r="A444" s="11" t="str">
        <f t="shared" si="175"/>
        <v>Lothian</v>
      </c>
      <c r="B444" s="11" t="str">
        <f t="shared" si="176"/>
        <v>Oral Surgery17</v>
      </c>
      <c r="C444" s="393" t="str">
        <f t="shared" si="184"/>
        <v>Oral Surgery</v>
      </c>
      <c r="D444" s="86">
        <v>17</v>
      </c>
      <c r="E444" s="44" t="s">
        <v>31</v>
      </c>
      <c r="F444" s="48"/>
      <c r="G444" s="46"/>
      <c r="H444" s="46"/>
      <c r="I444" s="47"/>
      <c r="J444" s="48"/>
      <c r="K444" s="46"/>
      <c r="L444" s="46"/>
      <c r="M444" s="47"/>
      <c r="N444" s="48"/>
      <c r="O444" s="46"/>
      <c r="P444" s="46"/>
      <c r="Q444" s="47"/>
      <c r="R444" s="39"/>
      <c r="S444" s="163">
        <f>I444</f>
        <v>0</v>
      </c>
      <c r="T444" s="164">
        <f>M444</f>
        <v>0</v>
      </c>
      <c r="U444" s="165">
        <f>Q444</f>
        <v>0</v>
      </c>
    </row>
    <row r="445" spans="1:21" ht="18.75" thickBot="1" x14ac:dyDescent="0.3">
      <c r="A445" s="11" t="str">
        <f t="shared" si="175"/>
        <v>Lothian</v>
      </c>
      <c r="B445" s="11" t="str">
        <f t="shared" si="176"/>
        <v>OrthodonticsOrthodontics</v>
      </c>
      <c r="C445" s="407" t="str">
        <f>D445</f>
        <v>Orthodontics</v>
      </c>
      <c r="D445" s="408" t="s">
        <v>70</v>
      </c>
      <c r="E445" s="80"/>
      <c r="F445" s="124"/>
      <c r="G445" s="81"/>
      <c r="H445" s="81"/>
      <c r="I445" s="81"/>
      <c r="J445" s="81"/>
      <c r="K445" s="81"/>
      <c r="L445" s="81"/>
      <c r="M445" s="81"/>
      <c r="N445" s="69"/>
      <c r="O445" s="69"/>
      <c r="P445" s="69"/>
      <c r="Q445" s="69"/>
      <c r="R445" s="69"/>
      <c r="S445" s="131"/>
      <c r="T445" s="131"/>
      <c r="U445" s="132"/>
    </row>
    <row r="446" spans="1:21" x14ac:dyDescent="0.2">
      <c r="A446" s="11" t="str">
        <f t="shared" si="175"/>
        <v>Lothian</v>
      </c>
      <c r="B446" s="11" t="str">
        <f t="shared" si="176"/>
        <v>Orthodontics1</v>
      </c>
      <c r="C446" s="393" t="str">
        <f t="shared" ref="C446:C468" si="191">C445</f>
        <v>Orthodontics</v>
      </c>
      <c r="D446" s="84">
        <v>1</v>
      </c>
      <c r="E446" s="21" t="s">
        <v>52</v>
      </c>
      <c r="F446" s="516"/>
      <c r="G446" s="20"/>
      <c r="H446" s="20"/>
      <c r="I446" s="117"/>
      <c r="J446" s="125"/>
      <c r="K446" s="13"/>
      <c r="L446" s="13"/>
      <c r="M446" s="126"/>
      <c r="N446" s="125"/>
      <c r="O446" s="13"/>
      <c r="P446" s="13"/>
      <c r="Q446" s="126"/>
      <c r="R446" s="41"/>
      <c r="S446" s="114"/>
      <c r="T446" s="65"/>
      <c r="U446" s="115"/>
    </row>
    <row r="447" spans="1:21" x14ac:dyDescent="0.2">
      <c r="A447" s="11" t="str">
        <f t="shared" si="175"/>
        <v>Lothian</v>
      </c>
      <c r="B447" s="11" t="str">
        <f t="shared" si="176"/>
        <v>Orthodontics2</v>
      </c>
      <c r="C447" s="393" t="str">
        <f t="shared" si="191"/>
        <v>Orthodontics</v>
      </c>
      <c r="D447" s="84">
        <v>2</v>
      </c>
      <c r="E447" s="21" t="s">
        <v>93</v>
      </c>
      <c r="F447" s="197"/>
      <c r="G447" s="20"/>
      <c r="H447" s="20"/>
      <c r="I447" s="117"/>
      <c r="J447" s="116"/>
      <c r="K447" s="20"/>
      <c r="L447" s="20"/>
      <c r="M447" s="117"/>
      <c r="N447" s="116"/>
      <c r="O447" s="20"/>
      <c r="P447" s="20"/>
      <c r="Q447" s="117"/>
      <c r="R447" s="41"/>
      <c r="S447" s="114"/>
      <c r="T447" s="65"/>
      <c r="U447" s="115"/>
    </row>
    <row r="448" spans="1:21" x14ac:dyDescent="0.2">
      <c r="A448" s="11" t="str">
        <f t="shared" si="175"/>
        <v>Lothian</v>
      </c>
      <c r="B448" s="11" t="str">
        <f t="shared" si="176"/>
        <v>Orthodontics3</v>
      </c>
      <c r="C448" s="393" t="str">
        <f t="shared" si="191"/>
        <v>Orthodontics</v>
      </c>
      <c r="D448" s="84">
        <v>3</v>
      </c>
      <c r="E448" s="21" t="s">
        <v>94</v>
      </c>
      <c r="F448" s="197"/>
      <c r="G448" s="20"/>
      <c r="H448" s="20"/>
      <c r="I448" s="117"/>
      <c r="J448" s="116"/>
      <c r="K448" s="20"/>
      <c r="L448" s="20"/>
      <c r="M448" s="117"/>
      <c r="N448" s="116"/>
      <c r="O448" s="20"/>
      <c r="P448" s="20"/>
      <c r="Q448" s="117"/>
      <c r="R448" s="41"/>
      <c r="S448" s="114"/>
      <c r="T448" s="65"/>
      <c r="U448" s="115"/>
    </row>
    <row r="449" spans="1:21" x14ac:dyDescent="0.2">
      <c r="A449" s="11" t="str">
        <f t="shared" si="175"/>
        <v>Lothian</v>
      </c>
      <c r="B449" s="11" t="str">
        <f t="shared" si="176"/>
        <v xml:space="preserve">Orthodontics </v>
      </c>
      <c r="C449" s="393" t="str">
        <f t="shared" si="191"/>
        <v>Orthodontics</v>
      </c>
      <c r="D449" s="88" t="s">
        <v>79</v>
      </c>
      <c r="E449" s="34"/>
      <c r="F449" s="20"/>
      <c r="G449" s="20"/>
      <c r="H449" s="20"/>
      <c r="I449" s="117"/>
      <c r="J449" s="127"/>
      <c r="K449" s="52"/>
      <c r="L449" s="52"/>
      <c r="M449" s="128"/>
      <c r="N449" s="127"/>
      <c r="O449" s="52"/>
      <c r="P449" s="52"/>
      <c r="Q449" s="128"/>
      <c r="R449" s="41"/>
      <c r="S449" s="114"/>
      <c r="T449" s="65"/>
      <c r="U449" s="115"/>
    </row>
    <row r="450" spans="1:21" x14ac:dyDescent="0.2">
      <c r="A450" s="11" t="str">
        <f t="shared" si="175"/>
        <v>Lothian</v>
      </c>
      <c r="B450" s="11" t="str">
        <f t="shared" si="176"/>
        <v xml:space="preserve">Orthodontics </v>
      </c>
      <c r="C450" s="393" t="str">
        <f t="shared" si="191"/>
        <v>Orthodontics</v>
      </c>
      <c r="D450" s="84" t="s">
        <v>79</v>
      </c>
      <c r="E450" s="21" t="s">
        <v>33</v>
      </c>
      <c r="F450" s="23"/>
      <c r="G450" s="24"/>
      <c r="H450" s="24"/>
      <c r="I450" s="25"/>
      <c r="J450" s="23"/>
      <c r="K450" s="24"/>
      <c r="L450" s="24"/>
      <c r="M450" s="25"/>
      <c r="N450" s="23"/>
      <c r="O450" s="24"/>
      <c r="P450" s="24"/>
      <c r="Q450" s="25"/>
      <c r="R450" s="41"/>
      <c r="S450" s="71"/>
      <c r="T450" s="72"/>
      <c r="U450" s="97"/>
    </row>
    <row r="451" spans="1:21" x14ac:dyDescent="0.2">
      <c r="A451" s="11" t="str">
        <f t="shared" si="175"/>
        <v>Lothian</v>
      </c>
      <c r="B451" s="11" t="str">
        <f t="shared" si="176"/>
        <v>Orthodontics4</v>
      </c>
      <c r="C451" s="393" t="str">
        <f t="shared" si="191"/>
        <v>Orthodontics</v>
      </c>
      <c r="D451" s="86">
        <v>4</v>
      </c>
      <c r="E451" s="44" t="s">
        <v>14</v>
      </c>
      <c r="F451" s="27"/>
      <c r="G451" s="28"/>
      <c r="H451" s="28"/>
      <c r="I451" s="29"/>
      <c r="J451" s="27"/>
      <c r="K451" s="28"/>
      <c r="L451" s="28"/>
      <c r="M451" s="29"/>
      <c r="N451" s="27"/>
      <c r="O451" s="28"/>
      <c r="P451" s="28"/>
      <c r="Q451" s="29"/>
      <c r="R451" s="41"/>
      <c r="S451" s="179">
        <f>SUM(F451:I451)</f>
        <v>0</v>
      </c>
      <c r="T451" s="180">
        <f>SUM(J451:M451)</f>
        <v>0</v>
      </c>
      <c r="U451" s="181">
        <f>SUM(N451:Q451)</f>
        <v>0</v>
      </c>
    </row>
    <row r="452" spans="1:21" x14ac:dyDescent="0.2">
      <c r="A452" s="11" t="str">
        <f t="shared" si="175"/>
        <v>Lothian</v>
      </c>
      <c r="B452" s="11" t="str">
        <f t="shared" si="176"/>
        <v>Orthodontics5</v>
      </c>
      <c r="C452" s="393" t="str">
        <f t="shared" si="191"/>
        <v>Orthodontics</v>
      </c>
      <c r="D452" s="151">
        <v>5</v>
      </c>
      <c r="E452" s="158" t="s">
        <v>28</v>
      </c>
      <c r="F452" s="160">
        <v>0</v>
      </c>
      <c r="G452" s="154">
        <v>0</v>
      </c>
      <c r="H452" s="154">
        <v>0</v>
      </c>
      <c r="I452" s="155">
        <v>0</v>
      </c>
      <c r="J452" s="153">
        <v>0</v>
      </c>
      <c r="K452" s="154">
        <v>0</v>
      </c>
      <c r="L452" s="154">
        <v>0</v>
      </c>
      <c r="M452" s="155">
        <v>0</v>
      </c>
      <c r="N452" s="153">
        <v>0</v>
      </c>
      <c r="O452" s="154">
        <v>0</v>
      </c>
      <c r="P452" s="154">
        <v>0</v>
      </c>
      <c r="Q452" s="155">
        <v>0</v>
      </c>
      <c r="R452" s="79"/>
      <c r="S452" s="153">
        <f>SUM(F452:I452)</f>
        <v>0</v>
      </c>
      <c r="T452" s="154">
        <f>SUM(J452:M452)</f>
        <v>0</v>
      </c>
      <c r="U452" s="157">
        <f>SUM(N452:Q452)</f>
        <v>0</v>
      </c>
    </row>
    <row r="453" spans="1:21" x14ac:dyDescent="0.2">
      <c r="A453" s="11" t="str">
        <f t="shared" si="175"/>
        <v>Lothian</v>
      </c>
      <c r="B453" s="11" t="str">
        <f t="shared" si="176"/>
        <v>Orthodontics6</v>
      </c>
      <c r="C453" s="393" t="str">
        <f t="shared" si="191"/>
        <v>Orthodontics</v>
      </c>
      <c r="D453" s="87">
        <v>6</v>
      </c>
      <c r="E453" s="45" t="s">
        <v>13</v>
      </c>
      <c r="F453" s="31"/>
      <c r="G453" s="32"/>
      <c r="H453" s="32"/>
      <c r="I453" s="33"/>
      <c r="J453" s="31"/>
      <c r="K453" s="32"/>
      <c r="L453" s="32"/>
      <c r="M453" s="33"/>
      <c r="N453" s="31"/>
      <c r="O453" s="32"/>
      <c r="P453" s="32"/>
      <c r="Q453" s="33"/>
      <c r="R453" s="41"/>
      <c r="S453" s="159">
        <f>SUM(F453:I453)</f>
        <v>0</v>
      </c>
      <c r="T453" s="160">
        <f>SUM(J453:M453)</f>
        <v>0</v>
      </c>
      <c r="U453" s="162">
        <f>SUM(N453:Q453)</f>
        <v>0</v>
      </c>
    </row>
    <row r="454" spans="1:21" x14ac:dyDescent="0.2">
      <c r="A454" s="11" t="str">
        <f t="shared" si="175"/>
        <v>Lothian</v>
      </c>
      <c r="B454" s="11" t="str">
        <f t="shared" si="176"/>
        <v>Orthodontics7</v>
      </c>
      <c r="C454" s="393" t="str">
        <f t="shared" si="191"/>
        <v>Orthodontics</v>
      </c>
      <c r="D454" s="84">
        <v>7</v>
      </c>
      <c r="E454" s="21" t="s">
        <v>16</v>
      </c>
      <c r="F454" s="62">
        <f t="shared" ref="F454:Q454" si="192">SUM(F451:F452)-F453</f>
        <v>0</v>
      </c>
      <c r="G454" s="63">
        <f t="shared" si="192"/>
        <v>0</v>
      </c>
      <c r="H454" s="63">
        <f t="shared" si="192"/>
        <v>0</v>
      </c>
      <c r="I454" s="64">
        <f t="shared" si="192"/>
        <v>0</v>
      </c>
      <c r="J454" s="62">
        <f t="shared" si="192"/>
        <v>0</v>
      </c>
      <c r="K454" s="63">
        <f t="shared" si="192"/>
        <v>0</v>
      </c>
      <c r="L454" s="63">
        <f t="shared" si="192"/>
        <v>0</v>
      </c>
      <c r="M454" s="64">
        <f t="shared" si="192"/>
        <v>0</v>
      </c>
      <c r="N454" s="62">
        <f t="shared" si="192"/>
        <v>0</v>
      </c>
      <c r="O454" s="63">
        <f t="shared" si="192"/>
        <v>0</v>
      </c>
      <c r="P454" s="63">
        <f t="shared" si="192"/>
        <v>0</v>
      </c>
      <c r="Q454" s="64">
        <f t="shared" si="192"/>
        <v>0</v>
      </c>
      <c r="R454" s="79"/>
      <c r="S454" s="62">
        <f>SUM(F454:I454)</f>
        <v>0</v>
      </c>
      <c r="T454" s="63">
        <f>SUM(J454:M454)</f>
        <v>0</v>
      </c>
      <c r="U454" s="100">
        <f>SUM(N454:Q454)</f>
        <v>0</v>
      </c>
    </row>
    <row r="455" spans="1:21" x14ac:dyDescent="0.2">
      <c r="A455" s="11" t="str">
        <f t="shared" si="175"/>
        <v>Lothian</v>
      </c>
      <c r="B455" s="11" t="str">
        <f t="shared" si="176"/>
        <v xml:space="preserve">Orthodontics </v>
      </c>
      <c r="C455" s="393" t="str">
        <f t="shared" si="191"/>
        <v>Orthodontics</v>
      </c>
      <c r="D455" s="88" t="s">
        <v>79</v>
      </c>
      <c r="E455" s="34"/>
      <c r="F455" s="35"/>
      <c r="G455" s="36"/>
      <c r="H455" s="36"/>
      <c r="I455" s="37"/>
      <c r="J455" s="38"/>
      <c r="K455" s="39"/>
      <c r="L455" s="39"/>
      <c r="M455" s="40"/>
      <c r="N455" s="38"/>
      <c r="O455" s="39"/>
      <c r="P455" s="39"/>
      <c r="Q455" s="40"/>
      <c r="R455" s="41"/>
      <c r="S455" s="77"/>
      <c r="T455" s="56"/>
      <c r="U455" s="101"/>
    </row>
    <row r="456" spans="1:21" x14ac:dyDescent="0.2">
      <c r="A456" s="11" t="str">
        <f t="shared" si="175"/>
        <v>Lothian</v>
      </c>
      <c r="B456" s="11" t="str">
        <f t="shared" si="176"/>
        <v xml:space="preserve">Orthodontics </v>
      </c>
      <c r="C456" s="393" t="str">
        <f t="shared" si="191"/>
        <v>Orthodontics</v>
      </c>
      <c r="D456" s="84" t="s">
        <v>79</v>
      </c>
      <c r="E456" s="21" t="s">
        <v>29</v>
      </c>
      <c r="F456" s="23"/>
      <c r="G456" s="24"/>
      <c r="H456" s="24"/>
      <c r="I456" s="25"/>
      <c r="J456" s="23"/>
      <c r="K456" s="24"/>
      <c r="L456" s="24"/>
      <c r="M456" s="25"/>
      <c r="N456" s="23"/>
      <c r="O456" s="24"/>
      <c r="P456" s="24"/>
      <c r="Q456" s="25"/>
      <c r="R456" s="41"/>
      <c r="S456" s="71"/>
      <c r="T456" s="72"/>
      <c r="U456" s="97"/>
    </row>
    <row r="457" spans="1:21" x14ac:dyDescent="0.2">
      <c r="A457" s="11" t="str">
        <f t="shared" si="175"/>
        <v>Lothian</v>
      </c>
      <c r="B457" s="11" t="str">
        <f t="shared" si="176"/>
        <v>Orthodontics8</v>
      </c>
      <c r="C457" s="393" t="str">
        <f t="shared" si="191"/>
        <v>Orthodontics</v>
      </c>
      <c r="D457" s="86">
        <v>8</v>
      </c>
      <c r="E457" s="44" t="s">
        <v>46</v>
      </c>
      <c r="F457" s="27"/>
      <c r="G457" s="28"/>
      <c r="H457" s="28"/>
      <c r="I457" s="29"/>
      <c r="J457" s="27"/>
      <c r="K457" s="28"/>
      <c r="L457" s="28"/>
      <c r="M457" s="29"/>
      <c r="N457" s="27"/>
      <c r="O457" s="28"/>
      <c r="P457" s="28"/>
      <c r="Q457" s="29"/>
      <c r="R457" s="39"/>
      <c r="S457" s="153">
        <f>SUM(F457:I457)</f>
        <v>0</v>
      </c>
      <c r="T457" s="154">
        <f>SUM(J457:M457)</f>
        <v>0</v>
      </c>
      <c r="U457" s="157">
        <f>SUM(N457:Q457)</f>
        <v>0</v>
      </c>
    </row>
    <row r="458" spans="1:21" x14ac:dyDescent="0.2">
      <c r="A458" s="11" t="str">
        <f t="shared" si="175"/>
        <v>Lothian</v>
      </c>
      <c r="B458" s="11" t="str">
        <f t="shared" si="176"/>
        <v>Orthodontics9</v>
      </c>
      <c r="C458" s="393" t="str">
        <f t="shared" si="191"/>
        <v>Orthodontics</v>
      </c>
      <c r="D458" s="86">
        <v>9</v>
      </c>
      <c r="E458" s="45" t="s">
        <v>53</v>
      </c>
      <c r="F458" s="31"/>
      <c r="G458" s="32"/>
      <c r="H458" s="32"/>
      <c r="I458" s="33"/>
      <c r="J458" s="31"/>
      <c r="K458" s="32"/>
      <c r="L458" s="32"/>
      <c r="M458" s="33"/>
      <c r="N458" s="31"/>
      <c r="O458" s="32"/>
      <c r="P458" s="32"/>
      <c r="Q458" s="33"/>
      <c r="R458" s="39"/>
      <c r="S458" s="159">
        <f>SUM(F458:I458)</f>
        <v>0</v>
      </c>
      <c r="T458" s="160">
        <f>SUM(J458:M458)</f>
        <v>0</v>
      </c>
      <c r="U458" s="162">
        <f>SUM(N458:Q458)</f>
        <v>0</v>
      </c>
    </row>
    <row r="459" spans="1:21" x14ac:dyDescent="0.2">
      <c r="A459" s="11" t="str">
        <f t="shared" si="175"/>
        <v>Lothian</v>
      </c>
      <c r="B459" s="11" t="str">
        <f t="shared" si="176"/>
        <v>Orthodontics10</v>
      </c>
      <c r="C459" s="393" t="str">
        <f t="shared" si="191"/>
        <v>Orthodontics</v>
      </c>
      <c r="D459" s="84">
        <v>10</v>
      </c>
      <c r="E459" s="21" t="s">
        <v>32</v>
      </c>
      <c r="F459" s="62">
        <f t="shared" ref="F459:Q459" si="193">SUM(F457:F458)</f>
        <v>0</v>
      </c>
      <c r="G459" s="63">
        <f t="shared" si="193"/>
        <v>0</v>
      </c>
      <c r="H459" s="63">
        <f t="shared" si="193"/>
        <v>0</v>
      </c>
      <c r="I459" s="64">
        <f t="shared" si="193"/>
        <v>0</v>
      </c>
      <c r="J459" s="62">
        <f t="shared" si="193"/>
        <v>0</v>
      </c>
      <c r="K459" s="63">
        <f t="shared" si="193"/>
        <v>0</v>
      </c>
      <c r="L459" s="63">
        <f t="shared" si="193"/>
        <v>0</v>
      </c>
      <c r="M459" s="64">
        <f t="shared" si="193"/>
        <v>0</v>
      </c>
      <c r="N459" s="62">
        <f t="shared" si="193"/>
        <v>0</v>
      </c>
      <c r="O459" s="63">
        <f t="shared" si="193"/>
        <v>0</v>
      </c>
      <c r="P459" s="63">
        <f t="shared" si="193"/>
        <v>0</v>
      </c>
      <c r="Q459" s="64">
        <f t="shared" si="193"/>
        <v>0</v>
      </c>
      <c r="R459" s="79"/>
      <c r="S459" s="62">
        <f>SUM(F459:I459)</f>
        <v>0</v>
      </c>
      <c r="T459" s="63">
        <f>SUM(J459:M459)</f>
        <v>0</v>
      </c>
      <c r="U459" s="100">
        <f>SUM(N459:Q459)</f>
        <v>0</v>
      </c>
    </row>
    <row r="460" spans="1:21" x14ac:dyDescent="0.2">
      <c r="A460" s="11" t="str">
        <f t="shared" si="175"/>
        <v>Lothian</v>
      </c>
      <c r="B460" s="11" t="str">
        <f t="shared" si="176"/>
        <v xml:space="preserve">Orthodontics </v>
      </c>
      <c r="C460" s="393" t="str">
        <f t="shared" si="191"/>
        <v>Orthodontics</v>
      </c>
      <c r="D460" s="89" t="s">
        <v>79</v>
      </c>
      <c r="E460" s="43"/>
      <c r="F460" s="38"/>
      <c r="G460" s="39"/>
      <c r="H460" s="39"/>
      <c r="I460" s="40"/>
      <c r="J460" s="38"/>
      <c r="K460" s="39"/>
      <c r="L460" s="39"/>
      <c r="M460" s="40"/>
      <c r="N460" s="38"/>
      <c r="O460" s="39"/>
      <c r="P460" s="39"/>
      <c r="Q460" s="40"/>
      <c r="R460" s="39"/>
      <c r="S460" s="77"/>
      <c r="T460" s="56"/>
      <c r="U460" s="101"/>
    </row>
    <row r="461" spans="1:21" x14ac:dyDescent="0.2">
      <c r="A461" s="11" t="str">
        <f t="shared" si="175"/>
        <v>Lothian</v>
      </c>
      <c r="B461" s="11" t="str">
        <f t="shared" si="176"/>
        <v xml:space="preserve">Orthodontics </v>
      </c>
      <c r="C461" s="393" t="str">
        <f t="shared" si="191"/>
        <v>Orthodontics</v>
      </c>
      <c r="D461" s="84" t="s">
        <v>79</v>
      </c>
      <c r="E461" s="21" t="s">
        <v>24</v>
      </c>
      <c r="F461" s="23"/>
      <c r="G461" s="24"/>
      <c r="H461" s="24"/>
      <c r="I461" s="25"/>
      <c r="J461" s="23"/>
      <c r="K461" s="24"/>
      <c r="L461" s="24"/>
      <c r="M461" s="25"/>
      <c r="N461" s="23"/>
      <c r="O461" s="24"/>
      <c r="P461" s="24"/>
      <c r="Q461" s="25"/>
      <c r="R461" s="39"/>
      <c r="S461" s="71"/>
      <c r="T461" s="72"/>
      <c r="U461" s="97"/>
    </row>
    <row r="462" spans="1:21" x14ac:dyDescent="0.2">
      <c r="A462" s="11" t="str">
        <f t="shared" ref="A462:A525" si="194">$E$5</f>
        <v>Lothian</v>
      </c>
      <c r="B462" s="11" t="str">
        <f t="shared" ref="B462:B525" si="195">CONCATENATE(C462,D462)</f>
        <v>Orthodontics11</v>
      </c>
      <c r="C462" s="393" t="str">
        <f t="shared" si="191"/>
        <v>Orthodontics</v>
      </c>
      <c r="D462" s="151">
        <v>11</v>
      </c>
      <c r="E462" s="152" t="s">
        <v>109</v>
      </c>
      <c r="F462" s="153">
        <f t="shared" ref="F462:Q462" si="196">F454-F457</f>
        <v>0</v>
      </c>
      <c r="G462" s="154">
        <f t="shared" si="196"/>
        <v>0</v>
      </c>
      <c r="H462" s="154">
        <f t="shared" si="196"/>
        <v>0</v>
      </c>
      <c r="I462" s="155">
        <f t="shared" si="196"/>
        <v>0</v>
      </c>
      <c r="J462" s="153">
        <f t="shared" si="196"/>
        <v>0</v>
      </c>
      <c r="K462" s="154">
        <f t="shared" si="196"/>
        <v>0</v>
      </c>
      <c r="L462" s="154">
        <f t="shared" si="196"/>
        <v>0</v>
      </c>
      <c r="M462" s="155">
        <f t="shared" si="196"/>
        <v>0</v>
      </c>
      <c r="N462" s="153">
        <f t="shared" si="196"/>
        <v>0</v>
      </c>
      <c r="O462" s="154">
        <f t="shared" si="196"/>
        <v>0</v>
      </c>
      <c r="P462" s="154">
        <f t="shared" si="196"/>
        <v>0</v>
      </c>
      <c r="Q462" s="155">
        <f t="shared" si="196"/>
        <v>0</v>
      </c>
      <c r="R462" s="56"/>
      <c r="S462" s="155">
        <f>S454-S457</f>
        <v>0</v>
      </c>
      <c r="T462" s="154">
        <f>T454-T457</f>
        <v>0</v>
      </c>
      <c r="U462" s="157">
        <f>U454-U457</f>
        <v>0</v>
      </c>
    </row>
    <row r="463" spans="1:21" x14ac:dyDescent="0.2">
      <c r="A463" s="11" t="str">
        <f t="shared" si="194"/>
        <v>Lothian</v>
      </c>
      <c r="B463" s="11" t="str">
        <f t="shared" si="195"/>
        <v>Orthodontics12</v>
      </c>
      <c r="C463" s="393" t="str">
        <f t="shared" si="191"/>
        <v>Orthodontics</v>
      </c>
      <c r="D463" s="151">
        <v>12</v>
      </c>
      <c r="E463" s="152" t="s">
        <v>110</v>
      </c>
      <c r="F463" s="159">
        <f t="shared" ref="F463:U463" si="197">F454-F459</f>
        <v>0</v>
      </c>
      <c r="G463" s="160">
        <f t="shared" si="197"/>
        <v>0</v>
      </c>
      <c r="H463" s="160">
        <f t="shared" si="197"/>
        <v>0</v>
      </c>
      <c r="I463" s="161">
        <f t="shared" si="197"/>
        <v>0</v>
      </c>
      <c r="J463" s="159">
        <f t="shared" si="197"/>
        <v>0</v>
      </c>
      <c r="K463" s="160">
        <f t="shared" si="197"/>
        <v>0</v>
      </c>
      <c r="L463" s="160">
        <f t="shared" si="197"/>
        <v>0</v>
      </c>
      <c r="M463" s="161">
        <f t="shared" si="197"/>
        <v>0</v>
      </c>
      <c r="N463" s="159">
        <f t="shared" si="197"/>
        <v>0</v>
      </c>
      <c r="O463" s="160">
        <f t="shared" si="197"/>
        <v>0</v>
      </c>
      <c r="P463" s="160">
        <f t="shared" si="197"/>
        <v>0</v>
      </c>
      <c r="Q463" s="161">
        <f t="shared" si="197"/>
        <v>0</v>
      </c>
      <c r="R463" s="56">
        <f t="shared" si="197"/>
        <v>0</v>
      </c>
      <c r="S463" s="159">
        <f t="shared" si="197"/>
        <v>0</v>
      </c>
      <c r="T463" s="160">
        <f t="shared" si="197"/>
        <v>0</v>
      </c>
      <c r="U463" s="162">
        <f t="shared" si="197"/>
        <v>0</v>
      </c>
    </row>
    <row r="464" spans="1:21" x14ac:dyDescent="0.2">
      <c r="A464" s="11" t="str">
        <f t="shared" si="194"/>
        <v>Lothian</v>
      </c>
      <c r="B464" s="11" t="str">
        <f t="shared" si="195"/>
        <v>Orthodontics13</v>
      </c>
      <c r="C464" s="393" t="str">
        <f t="shared" si="191"/>
        <v>Orthodontics</v>
      </c>
      <c r="D464" s="151">
        <v>13</v>
      </c>
      <c r="E464" s="158" t="s">
        <v>27</v>
      </c>
      <c r="F464" s="170">
        <f>F448+F463</f>
        <v>0</v>
      </c>
      <c r="G464" s="164">
        <f>F464+G463</f>
        <v>0</v>
      </c>
      <c r="H464" s="164">
        <f t="shared" ref="H464:Q464" si="198">G464+H463</f>
        <v>0</v>
      </c>
      <c r="I464" s="166">
        <f t="shared" si="198"/>
        <v>0</v>
      </c>
      <c r="J464" s="163">
        <f t="shared" si="198"/>
        <v>0</v>
      </c>
      <c r="K464" s="164">
        <f t="shared" si="198"/>
        <v>0</v>
      </c>
      <c r="L464" s="164">
        <f t="shared" si="198"/>
        <v>0</v>
      </c>
      <c r="M464" s="166">
        <f t="shared" si="198"/>
        <v>0</v>
      </c>
      <c r="N464" s="163">
        <f t="shared" si="198"/>
        <v>0</v>
      </c>
      <c r="O464" s="164">
        <f t="shared" si="198"/>
        <v>0</v>
      </c>
      <c r="P464" s="164">
        <f t="shared" si="198"/>
        <v>0</v>
      </c>
      <c r="Q464" s="166">
        <f t="shared" si="198"/>
        <v>0</v>
      </c>
      <c r="R464" s="56"/>
      <c r="S464" s="163">
        <f>I464</f>
        <v>0</v>
      </c>
      <c r="T464" s="164">
        <f>M464</f>
        <v>0</v>
      </c>
      <c r="U464" s="165">
        <f>Q464</f>
        <v>0</v>
      </c>
    </row>
    <row r="465" spans="1:21" x14ac:dyDescent="0.2">
      <c r="A465" s="11" t="str">
        <f t="shared" si="194"/>
        <v>Lothian</v>
      </c>
      <c r="B465" s="11" t="str">
        <f t="shared" si="195"/>
        <v>Orthodontics14</v>
      </c>
      <c r="C465" s="393" t="str">
        <f t="shared" si="191"/>
        <v>Orthodontics</v>
      </c>
      <c r="D465" s="151">
        <v>14</v>
      </c>
      <c r="E465" s="152" t="s">
        <v>25</v>
      </c>
      <c r="F465" s="163" t="e">
        <f t="shared" ref="F465:Q465" si="199">F464/(F459/13)</f>
        <v>#DIV/0!</v>
      </c>
      <c r="G465" s="164" t="e">
        <f t="shared" si="199"/>
        <v>#DIV/0!</v>
      </c>
      <c r="H465" s="164" t="e">
        <f t="shared" si="199"/>
        <v>#DIV/0!</v>
      </c>
      <c r="I465" s="166" t="e">
        <f t="shared" si="199"/>
        <v>#DIV/0!</v>
      </c>
      <c r="J465" s="163" t="e">
        <f t="shared" si="199"/>
        <v>#DIV/0!</v>
      </c>
      <c r="K465" s="164" t="e">
        <f t="shared" si="199"/>
        <v>#DIV/0!</v>
      </c>
      <c r="L465" s="164" t="e">
        <f t="shared" si="199"/>
        <v>#DIV/0!</v>
      </c>
      <c r="M465" s="166" t="e">
        <f t="shared" si="199"/>
        <v>#DIV/0!</v>
      </c>
      <c r="N465" s="163" t="e">
        <f t="shared" si="199"/>
        <v>#DIV/0!</v>
      </c>
      <c r="O465" s="164" t="e">
        <f t="shared" si="199"/>
        <v>#DIV/0!</v>
      </c>
      <c r="P465" s="164" t="e">
        <f t="shared" si="199"/>
        <v>#DIV/0!</v>
      </c>
      <c r="Q465" s="166" t="e">
        <f t="shared" si="199"/>
        <v>#DIV/0!</v>
      </c>
      <c r="R465" s="56"/>
      <c r="S465" s="163" t="e">
        <f>I465</f>
        <v>#DIV/0!</v>
      </c>
      <c r="T465" s="164" t="e">
        <f>M465</f>
        <v>#DIV/0!</v>
      </c>
      <c r="U465" s="165" t="e">
        <f>Q465</f>
        <v>#DIV/0!</v>
      </c>
    </row>
    <row r="466" spans="1:21" x14ac:dyDescent="0.2">
      <c r="A466" s="11" t="str">
        <f t="shared" si="194"/>
        <v>Lothian</v>
      </c>
      <c r="B466" s="11" t="str">
        <f t="shared" si="195"/>
        <v>Orthodontics15</v>
      </c>
      <c r="C466" s="393" t="str">
        <f t="shared" si="191"/>
        <v>Orthodontics</v>
      </c>
      <c r="D466" s="86">
        <v>15</v>
      </c>
      <c r="E466" s="45" t="s">
        <v>30</v>
      </c>
      <c r="F466" s="48"/>
      <c r="G466" s="46"/>
      <c r="H466" s="46"/>
      <c r="I466" s="47"/>
      <c r="J466" s="48"/>
      <c r="K466" s="46"/>
      <c r="L466" s="46"/>
      <c r="M466" s="47"/>
      <c r="N466" s="48"/>
      <c r="O466" s="46"/>
      <c r="P466" s="46"/>
      <c r="Q466" s="47"/>
      <c r="R466" s="39"/>
      <c r="S466" s="163">
        <f>I466</f>
        <v>0</v>
      </c>
      <c r="T466" s="164">
        <f>M466</f>
        <v>0</v>
      </c>
      <c r="U466" s="165">
        <f>Q466</f>
        <v>0</v>
      </c>
    </row>
    <row r="467" spans="1:21" x14ac:dyDescent="0.2">
      <c r="A467" s="11" t="str">
        <f t="shared" si="194"/>
        <v>Lothian</v>
      </c>
      <c r="B467" s="11" t="str">
        <f t="shared" si="195"/>
        <v>Orthodontics16</v>
      </c>
      <c r="C467" s="393" t="str">
        <f t="shared" si="191"/>
        <v>Orthodontics</v>
      </c>
      <c r="D467" s="151">
        <v>16</v>
      </c>
      <c r="E467" s="152" t="s">
        <v>187</v>
      </c>
      <c r="F467" s="163">
        <v>0</v>
      </c>
      <c r="G467" s="164">
        <v>0</v>
      </c>
      <c r="H467" s="164">
        <v>0</v>
      </c>
      <c r="I467" s="166">
        <v>0</v>
      </c>
      <c r="J467" s="163">
        <v>0</v>
      </c>
      <c r="K467" s="164">
        <v>0</v>
      </c>
      <c r="L467" s="164">
        <v>0</v>
      </c>
      <c r="M467" s="166">
        <v>0</v>
      </c>
      <c r="N467" s="400" t="s">
        <v>15</v>
      </c>
      <c r="O467" s="401" t="s">
        <v>15</v>
      </c>
      <c r="P467" s="401" t="s">
        <v>15</v>
      </c>
      <c r="Q467" s="402" t="s">
        <v>15</v>
      </c>
      <c r="R467" s="39"/>
      <c r="S467" s="163">
        <f>I467</f>
        <v>0</v>
      </c>
      <c r="T467" s="164">
        <f>M467</f>
        <v>0</v>
      </c>
      <c r="U467" s="165" t="str">
        <f>Q467</f>
        <v>-</v>
      </c>
    </row>
    <row r="468" spans="1:21" ht="13.5" thickBot="1" x14ac:dyDescent="0.25">
      <c r="A468" s="11" t="str">
        <f t="shared" si="194"/>
        <v>Lothian</v>
      </c>
      <c r="B468" s="11" t="str">
        <f t="shared" si="195"/>
        <v>Orthodontics17</v>
      </c>
      <c r="C468" s="393" t="str">
        <f t="shared" si="191"/>
        <v>Orthodontics</v>
      </c>
      <c r="D468" s="86">
        <v>17</v>
      </c>
      <c r="E468" s="44" t="s">
        <v>31</v>
      </c>
      <c r="F468" s="48"/>
      <c r="G468" s="46"/>
      <c r="H468" s="46"/>
      <c r="I468" s="47"/>
      <c r="J468" s="48"/>
      <c r="K468" s="46"/>
      <c r="L468" s="46"/>
      <c r="M468" s="47"/>
      <c r="N468" s="48"/>
      <c r="O468" s="46"/>
      <c r="P468" s="46"/>
      <c r="Q468" s="47"/>
      <c r="R468" s="39"/>
      <c r="S468" s="163">
        <f>I468</f>
        <v>0</v>
      </c>
      <c r="T468" s="164">
        <f>M468</f>
        <v>0</v>
      </c>
      <c r="U468" s="165">
        <f>Q468</f>
        <v>0</v>
      </c>
    </row>
    <row r="469" spans="1:21" ht="18.75" thickBot="1" x14ac:dyDescent="0.3">
      <c r="A469" s="11" t="str">
        <f t="shared" si="194"/>
        <v>Lothian</v>
      </c>
      <c r="B469" s="11" t="str">
        <f t="shared" si="195"/>
        <v>Pain ManagementPain Management</v>
      </c>
      <c r="C469" s="407" t="str">
        <f>D469</f>
        <v>Pain Management</v>
      </c>
      <c r="D469" s="408" t="s">
        <v>72</v>
      </c>
      <c r="E469" s="80"/>
      <c r="F469" s="124"/>
      <c r="G469" s="81"/>
      <c r="H469" s="81"/>
      <c r="I469" s="81"/>
      <c r="J469" s="81"/>
      <c r="K469" s="81"/>
      <c r="L469" s="81"/>
      <c r="M469" s="81"/>
      <c r="N469" s="69"/>
      <c r="O469" s="69"/>
      <c r="P469" s="69"/>
      <c r="Q469" s="69"/>
      <c r="R469" s="69"/>
      <c r="S469" s="131"/>
      <c r="T469" s="131"/>
      <c r="U469" s="132"/>
    </row>
    <row r="470" spans="1:21" x14ac:dyDescent="0.2">
      <c r="A470" s="11" t="str">
        <f t="shared" si="194"/>
        <v>Lothian</v>
      </c>
      <c r="B470" s="11" t="str">
        <f t="shared" si="195"/>
        <v>Pain Management1</v>
      </c>
      <c r="C470" s="393" t="str">
        <f t="shared" ref="C470:C492" si="200">C469</f>
        <v>Pain Management</v>
      </c>
      <c r="D470" s="84">
        <v>1</v>
      </c>
      <c r="E470" s="21" t="s">
        <v>52</v>
      </c>
      <c r="F470" s="516"/>
      <c r="G470" s="20"/>
      <c r="H470" s="20"/>
      <c r="I470" s="117"/>
      <c r="J470" s="125"/>
      <c r="K470" s="13"/>
      <c r="L470" s="13"/>
      <c r="M470" s="126"/>
      <c r="N470" s="125"/>
      <c r="O470" s="13"/>
      <c r="P470" s="13"/>
      <c r="Q470" s="126"/>
      <c r="R470" s="41"/>
      <c r="S470" s="114"/>
      <c r="T470" s="65"/>
      <c r="U470" s="115"/>
    </row>
    <row r="471" spans="1:21" x14ac:dyDescent="0.2">
      <c r="A471" s="11" t="str">
        <f t="shared" si="194"/>
        <v>Lothian</v>
      </c>
      <c r="B471" s="11" t="str">
        <f t="shared" si="195"/>
        <v>Pain Management2</v>
      </c>
      <c r="C471" s="393" t="str">
        <f t="shared" si="200"/>
        <v>Pain Management</v>
      </c>
      <c r="D471" s="84">
        <v>2</v>
      </c>
      <c r="E471" s="21" t="s">
        <v>93</v>
      </c>
      <c r="F471" s="197"/>
      <c r="G471" s="20"/>
      <c r="H471" s="20"/>
      <c r="I471" s="117"/>
      <c r="J471" s="116"/>
      <c r="K471" s="20"/>
      <c r="L471" s="20"/>
      <c r="M471" s="117"/>
      <c r="N471" s="116"/>
      <c r="O471" s="20"/>
      <c r="P471" s="20"/>
      <c r="Q471" s="117"/>
      <c r="R471" s="41"/>
      <c r="S471" s="114"/>
      <c r="T471" s="65"/>
      <c r="U471" s="115"/>
    </row>
    <row r="472" spans="1:21" x14ac:dyDescent="0.2">
      <c r="A472" s="11" t="str">
        <f t="shared" si="194"/>
        <v>Lothian</v>
      </c>
      <c r="B472" s="11" t="str">
        <f t="shared" si="195"/>
        <v>Pain Management3</v>
      </c>
      <c r="C472" s="393" t="str">
        <f t="shared" si="200"/>
        <v>Pain Management</v>
      </c>
      <c r="D472" s="84">
        <v>3</v>
      </c>
      <c r="E472" s="21" t="s">
        <v>94</v>
      </c>
      <c r="F472" s="197"/>
      <c r="G472" s="20"/>
      <c r="H472" s="20"/>
      <c r="I472" s="117"/>
      <c r="J472" s="116"/>
      <c r="K472" s="20"/>
      <c r="L472" s="20"/>
      <c r="M472" s="117"/>
      <c r="N472" s="116"/>
      <c r="O472" s="20"/>
      <c r="P472" s="20"/>
      <c r="Q472" s="117"/>
      <c r="R472" s="41"/>
      <c r="S472" s="114"/>
      <c r="T472" s="65"/>
      <c r="U472" s="115"/>
    </row>
    <row r="473" spans="1:21" x14ac:dyDescent="0.2">
      <c r="A473" s="11" t="str">
        <f t="shared" si="194"/>
        <v>Lothian</v>
      </c>
      <c r="B473" s="11" t="str">
        <f t="shared" si="195"/>
        <v xml:space="preserve">Pain Management </v>
      </c>
      <c r="C473" s="393" t="str">
        <f t="shared" si="200"/>
        <v>Pain Management</v>
      </c>
      <c r="D473" s="88" t="s">
        <v>79</v>
      </c>
      <c r="E473" s="34"/>
      <c r="F473" s="20"/>
      <c r="G473" s="20"/>
      <c r="H473" s="20"/>
      <c r="I473" s="117"/>
      <c r="J473" s="127"/>
      <c r="K473" s="52"/>
      <c r="L473" s="52"/>
      <c r="M473" s="128"/>
      <c r="N473" s="127"/>
      <c r="O473" s="52"/>
      <c r="P473" s="52"/>
      <c r="Q473" s="128"/>
      <c r="R473" s="41"/>
      <c r="S473" s="114"/>
      <c r="T473" s="65"/>
      <c r="U473" s="115"/>
    </row>
    <row r="474" spans="1:21" x14ac:dyDescent="0.2">
      <c r="A474" s="11" t="str">
        <f t="shared" si="194"/>
        <v>Lothian</v>
      </c>
      <c r="B474" s="11" t="str">
        <f t="shared" si="195"/>
        <v xml:space="preserve">Pain Management </v>
      </c>
      <c r="C474" s="393" t="str">
        <f t="shared" si="200"/>
        <v>Pain Management</v>
      </c>
      <c r="D474" s="84" t="s">
        <v>79</v>
      </c>
      <c r="E474" s="21" t="s">
        <v>33</v>
      </c>
      <c r="F474" s="23"/>
      <c r="G474" s="24"/>
      <c r="H474" s="24"/>
      <c r="I474" s="25"/>
      <c r="J474" s="23"/>
      <c r="K474" s="24"/>
      <c r="L474" s="24"/>
      <c r="M474" s="25"/>
      <c r="N474" s="23"/>
      <c r="O474" s="24"/>
      <c r="P474" s="24"/>
      <c r="Q474" s="25"/>
      <c r="R474" s="41"/>
      <c r="S474" s="71"/>
      <c r="T474" s="72"/>
      <c r="U474" s="97"/>
    </row>
    <row r="475" spans="1:21" x14ac:dyDescent="0.2">
      <c r="A475" s="11" t="str">
        <f t="shared" si="194"/>
        <v>Lothian</v>
      </c>
      <c r="B475" s="11" t="str">
        <f t="shared" si="195"/>
        <v>Pain Management4</v>
      </c>
      <c r="C475" s="393" t="str">
        <f t="shared" si="200"/>
        <v>Pain Management</v>
      </c>
      <c r="D475" s="86">
        <v>4</v>
      </c>
      <c r="E475" s="44" t="s">
        <v>14</v>
      </c>
      <c r="F475" s="27"/>
      <c r="G475" s="28"/>
      <c r="H475" s="28"/>
      <c r="I475" s="29"/>
      <c r="J475" s="27"/>
      <c r="K475" s="28"/>
      <c r="L475" s="28"/>
      <c r="M475" s="29"/>
      <c r="N475" s="27"/>
      <c r="O475" s="28"/>
      <c r="P475" s="28"/>
      <c r="Q475" s="29"/>
      <c r="R475" s="41"/>
      <c r="S475" s="179">
        <f>SUM(F475:I475)</f>
        <v>0</v>
      </c>
      <c r="T475" s="180">
        <f>SUM(J475:M475)</f>
        <v>0</v>
      </c>
      <c r="U475" s="181">
        <f>SUM(N475:Q475)</f>
        <v>0</v>
      </c>
    </row>
    <row r="476" spans="1:21" x14ac:dyDescent="0.2">
      <c r="A476" s="11" t="str">
        <f t="shared" si="194"/>
        <v>Lothian</v>
      </c>
      <c r="B476" s="11" t="str">
        <f t="shared" si="195"/>
        <v>Pain Management5</v>
      </c>
      <c r="C476" s="393" t="str">
        <f t="shared" si="200"/>
        <v>Pain Management</v>
      </c>
      <c r="D476" s="151">
        <v>5</v>
      </c>
      <c r="E476" s="158" t="s">
        <v>28</v>
      </c>
      <c r="F476" s="160">
        <v>0</v>
      </c>
      <c r="G476" s="154">
        <v>0</v>
      </c>
      <c r="H476" s="154">
        <v>0</v>
      </c>
      <c r="I476" s="155">
        <v>0</v>
      </c>
      <c r="J476" s="153">
        <v>0</v>
      </c>
      <c r="K476" s="154">
        <v>0</v>
      </c>
      <c r="L476" s="154">
        <v>0</v>
      </c>
      <c r="M476" s="155">
        <v>0</v>
      </c>
      <c r="N476" s="153">
        <v>0</v>
      </c>
      <c r="O476" s="154">
        <v>0</v>
      </c>
      <c r="P476" s="154">
        <v>0</v>
      </c>
      <c r="Q476" s="155">
        <v>0</v>
      </c>
      <c r="R476" s="79"/>
      <c r="S476" s="153">
        <f>SUM(F476:I476)</f>
        <v>0</v>
      </c>
      <c r="T476" s="154">
        <f>SUM(J476:M476)</f>
        <v>0</v>
      </c>
      <c r="U476" s="157">
        <f>SUM(N476:Q476)</f>
        <v>0</v>
      </c>
    </row>
    <row r="477" spans="1:21" x14ac:dyDescent="0.2">
      <c r="A477" s="11" t="str">
        <f t="shared" si="194"/>
        <v>Lothian</v>
      </c>
      <c r="B477" s="11" t="str">
        <f t="shared" si="195"/>
        <v>Pain Management6</v>
      </c>
      <c r="C477" s="393" t="str">
        <f t="shared" si="200"/>
        <v>Pain Management</v>
      </c>
      <c r="D477" s="87">
        <v>6</v>
      </c>
      <c r="E477" s="45" t="s">
        <v>13</v>
      </c>
      <c r="F477" s="31"/>
      <c r="G477" s="32"/>
      <c r="H477" s="32"/>
      <c r="I477" s="33"/>
      <c r="J477" s="31"/>
      <c r="K477" s="32"/>
      <c r="L477" s="32"/>
      <c r="M477" s="33"/>
      <c r="N477" s="31"/>
      <c r="O477" s="32"/>
      <c r="P477" s="32"/>
      <c r="Q477" s="33"/>
      <c r="R477" s="41"/>
      <c r="S477" s="159">
        <f>SUM(F477:I477)</f>
        <v>0</v>
      </c>
      <c r="T477" s="160">
        <f>SUM(J477:M477)</f>
        <v>0</v>
      </c>
      <c r="U477" s="162">
        <f>SUM(N477:Q477)</f>
        <v>0</v>
      </c>
    </row>
    <row r="478" spans="1:21" x14ac:dyDescent="0.2">
      <c r="A478" s="11" t="str">
        <f t="shared" si="194"/>
        <v>Lothian</v>
      </c>
      <c r="B478" s="11" t="str">
        <f t="shared" si="195"/>
        <v>Pain Management7</v>
      </c>
      <c r="C478" s="393" t="str">
        <f t="shared" si="200"/>
        <v>Pain Management</v>
      </c>
      <c r="D478" s="84">
        <v>7</v>
      </c>
      <c r="E478" s="21" t="s">
        <v>16</v>
      </c>
      <c r="F478" s="62">
        <f t="shared" ref="F478:Q478" si="201">SUM(F475:F476)-F477</f>
        <v>0</v>
      </c>
      <c r="G478" s="63">
        <f t="shared" si="201"/>
        <v>0</v>
      </c>
      <c r="H478" s="63">
        <f t="shared" si="201"/>
        <v>0</v>
      </c>
      <c r="I478" s="64">
        <f t="shared" si="201"/>
        <v>0</v>
      </c>
      <c r="J478" s="62">
        <f t="shared" si="201"/>
        <v>0</v>
      </c>
      <c r="K478" s="63">
        <f t="shared" si="201"/>
        <v>0</v>
      </c>
      <c r="L478" s="63">
        <f t="shared" si="201"/>
        <v>0</v>
      </c>
      <c r="M478" s="64">
        <f t="shared" si="201"/>
        <v>0</v>
      </c>
      <c r="N478" s="62">
        <f t="shared" si="201"/>
        <v>0</v>
      </c>
      <c r="O478" s="63">
        <f t="shared" si="201"/>
        <v>0</v>
      </c>
      <c r="P478" s="63">
        <f t="shared" si="201"/>
        <v>0</v>
      </c>
      <c r="Q478" s="64">
        <f t="shared" si="201"/>
        <v>0</v>
      </c>
      <c r="R478" s="79"/>
      <c r="S478" s="62">
        <f>SUM(F478:I478)</f>
        <v>0</v>
      </c>
      <c r="T478" s="63">
        <f>SUM(J478:M478)</f>
        <v>0</v>
      </c>
      <c r="U478" s="100">
        <f>SUM(N478:Q478)</f>
        <v>0</v>
      </c>
    </row>
    <row r="479" spans="1:21" x14ac:dyDescent="0.2">
      <c r="A479" s="11" t="str">
        <f t="shared" si="194"/>
        <v>Lothian</v>
      </c>
      <c r="B479" s="11" t="str">
        <f t="shared" si="195"/>
        <v xml:space="preserve">Pain Management </v>
      </c>
      <c r="C479" s="393" t="str">
        <f t="shared" si="200"/>
        <v>Pain Management</v>
      </c>
      <c r="D479" s="88" t="s">
        <v>79</v>
      </c>
      <c r="E479" s="34"/>
      <c r="F479" s="35"/>
      <c r="G479" s="36"/>
      <c r="H479" s="36"/>
      <c r="I479" s="37"/>
      <c r="J479" s="38"/>
      <c r="K479" s="39"/>
      <c r="L479" s="39"/>
      <c r="M479" s="40"/>
      <c r="N479" s="38"/>
      <c r="O479" s="39"/>
      <c r="P479" s="39"/>
      <c r="Q479" s="40"/>
      <c r="R479" s="41"/>
      <c r="S479" s="77"/>
      <c r="T479" s="56"/>
      <c r="U479" s="101"/>
    </row>
    <row r="480" spans="1:21" x14ac:dyDescent="0.2">
      <c r="A480" s="11" t="str">
        <f t="shared" si="194"/>
        <v>Lothian</v>
      </c>
      <c r="B480" s="11" t="str">
        <f t="shared" si="195"/>
        <v xml:space="preserve">Pain Management </v>
      </c>
      <c r="C480" s="393" t="str">
        <f t="shared" si="200"/>
        <v>Pain Management</v>
      </c>
      <c r="D480" s="84" t="s">
        <v>79</v>
      </c>
      <c r="E480" s="21" t="s">
        <v>29</v>
      </c>
      <c r="F480" s="23"/>
      <c r="G480" s="24"/>
      <c r="H480" s="24"/>
      <c r="I480" s="25"/>
      <c r="J480" s="23"/>
      <c r="K480" s="24"/>
      <c r="L480" s="24"/>
      <c r="M480" s="25"/>
      <c r="N480" s="23"/>
      <c r="O480" s="24"/>
      <c r="P480" s="24"/>
      <c r="Q480" s="25"/>
      <c r="R480" s="41"/>
      <c r="S480" s="71"/>
      <c r="T480" s="72"/>
      <c r="U480" s="97"/>
    </row>
    <row r="481" spans="1:21" x14ac:dyDescent="0.2">
      <c r="A481" s="11" t="str">
        <f t="shared" si="194"/>
        <v>Lothian</v>
      </c>
      <c r="B481" s="11" t="str">
        <f t="shared" si="195"/>
        <v>Pain Management8</v>
      </c>
      <c r="C481" s="393" t="str">
        <f t="shared" si="200"/>
        <v>Pain Management</v>
      </c>
      <c r="D481" s="86">
        <v>8</v>
      </c>
      <c r="E481" s="44" t="s">
        <v>46</v>
      </c>
      <c r="F481" s="27"/>
      <c r="G481" s="28"/>
      <c r="H481" s="28"/>
      <c r="I481" s="29"/>
      <c r="J481" s="27"/>
      <c r="K481" s="28"/>
      <c r="L481" s="28"/>
      <c r="M481" s="29"/>
      <c r="N481" s="27"/>
      <c r="O481" s="28"/>
      <c r="P481" s="28"/>
      <c r="Q481" s="29"/>
      <c r="R481" s="39"/>
      <c r="S481" s="153">
        <f>SUM(F481:I481)</f>
        <v>0</v>
      </c>
      <c r="T481" s="154">
        <f>SUM(J481:M481)</f>
        <v>0</v>
      </c>
      <c r="U481" s="157">
        <f>SUM(N481:Q481)</f>
        <v>0</v>
      </c>
    </row>
    <row r="482" spans="1:21" x14ac:dyDescent="0.2">
      <c r="A482" s="11" t="str">
        <f t="shared" si="194"/>
        <v>Lothian</v>
      </c>
      <c r="B482" s="11" t="str">
        <f t="shared" si="195"/>
        <v>Pain Management9</v>
      </c>
      <c r="C482" s="393" t="str">
        <f t="shared" si="200"/>
        <v>Pain Management</v>
      </c>
      <c r="D482" s="86">
        <v>9</v>
      </c>
      <c r="E482" s="45" t="s">
        <v>53</v>
      </c>
      <c r="F482" s="31"/>
      <c r="G482" s="32"/>
      <c r="H482" s="32"/>
      <c r="I482" s="33"/>
      <c r="J482" s="31"/>
      <c r="K482" s="32"/>
      <c r="L482" s="32"/>
      <c r="M482" s="33"/>
      <c r="N482" s="31"/>
      <c r="O482" s="32"/>
      <c r="P482" s="32"/>
      <c r="Q482" s="33"/>
      <c r="R482" s="39"/>
      <c r="S482" s="159">
        <f>SUM(F482:I482)</f>
        <v>0</v>
      </c>
      <c r="T482" s="160">
        <f>SUM(J482:M482)</f>
        <v>0</v>
      </c>
      <c r="U482" s="162">
        <f>SUM(N482:Q482)</f>
        <v>0</v>
      </c>
    </row>
    <row r="483" spans="1:21" x14ac:dyDescent="0.2">
      <c r="A483" s="11" t="str">
        <f t="shared" si="194"/>
        <v>Lothian</v>
      </c>
      <c r="B483" s="11" t="str">
        <f t="shared" si="195"/>
        <v>Pain Management10</v>
      </c>
      <c r="C483" s="393" t="str">
        <f t="shared" si="200"/>
        <v>Pain Management</v>
      </c>
      <c r="D483" s="84">
        <v>10</v>
      </c>
      <c r="E483" s="21" t="s">
        <v>32</v>
      </c>
      <c r="F483" s="62">
        <f t="shared" ref="F483:Q483" si="202">SUM(F481:F482)</f>
        <v>0</v>
      </c>
      <c r="G483" s="63">
        <f t="shared" si="202"/>
        <v>0</v>
      </c>
      <c r="H483" s="63">
        <f t="shared" si="202"/>
        <v>0</v>
      </c>
      <c r="I483" s="64">
        <f t="shared" si="202"/>
        <v>0</v>
      </c>
      <c r="J483" s="62">
        <f t="shared" si="202"/>
        <v>0</v>
      </c>
      <c r="K483" s="63">
        <f t="shared" si="202"/>
        <v>0</v>
      </c>
      <c r="L483" s="63">
        <f t="shared" si="202"/>
        <v>0</v>
      </c>
      <c r="M483" s="64">
        <f t="shared" si="202"/>
        <v>0</v>
      </c>
      <c r="N483" s="62">
        <f t="shared" si="202"/>
        <v>0</v>
      </c>
      <c r="O483" s="63">
        <f t="shared" si="202"/>
        <v>0</v>
      </c>
      <c r="P483" s="63">
        <f t="shared" si="202"/>
        <v>0</v>
      </c>
      <c r="Q483" s="64">
        <f t="shared" si="202"/>
        <v>0</v>
      </c>
      <c r="R483" s="79"/>
      <c r="S483" s="62">
        <f>SUM(F483:I483)</f>
        <v>0</v>
      </c>
      <c r="T483" s="63">
        <f>SUM(J483:M483)</f>
        <v>0</v>
      </c>
      <c r="U483" s="100">
        <f>SUM(N483:Q483)</f>
        <v>0</v>
      </c>
    </row>
    <row r="484" spans="1:21" x14ac:dyDescent="0.2">
      <c r="A484" s="11" t="str">
        <f t="shared" si="194"/>
        <v>Lothian</v>
      </c>
      <c r="B484" s="11" t="str">
        <f t="shared" si="195"/>
        <v xml:space="preserve">Pain Management </v>
      </c>
      <c r="C484" s="393" t="str">
        <f t="shared" si="200"/>
        <v>Pain Management</v>
      </c>
      <c r="D484" s="89" t="s">
        <v>79</v>
      </c>
      <c r="E484" s="43"/>
      <c r="F484" s="38"/>
      <c r="G484" s="39"/>
      <c r="H484" s="39"/>
      <c r="I484" s="40"/>
      <c r="J484" s="38"/>
      <c r="K484" s="39"/>
      <c r="L484" s="39"/>
      <c r="M484" s="40"/>
      <c r="N484" s="38"/>
      <c r="O484" s="39"/>
      <c r="P484" s="39"/>
      <c r="Q484" s="40"/>
      <c r="R484" s="39"/>
      <c r="S484" s="77"/>
      <c r="T484" s="56"/>
      <c r="U484" s="101"/>
    </row>
    <row r="485" spans="1:21" x14ac:dyDescent="0.2">
      <c r="A485" s="11" t="str">
        <f t="shared" si="194"/>
        <v>Lothian</v>
      </c>
      <c r="B485" s="11" t="str">
        <f t="shared" si="195"/>
        <v xml:space="preserve">Pain Management </v>
      </c>
      <c r="C485" s="393" t="str">
        <f t="shared" si="200"/>
        <v>Pain Management</v>
      </c>
      <c r="D485" s="84" t="s">
        <v>79</v>
      </c>
      <c r="E485" s="21" t="s">
        <v>24</v>
      </c>
      <c r="F485" s="23"/>
      <c r="G485" s="24"/>
      <c r="H485" s="24"/>
      <c r="I485" s="25"/>
      <c r="J485" s="23"/>
      <c r="K485" s="24"/>
      <c r="L485" s="24"/>
      <c r="M485" s="25"/>
      <c r="N485" s="23"/>
      <c r="O485" s="24"/>
      <c r="P485" s="24"/>
      <c r="Q485" s="25"/>
      <c r="R485" s="39"/>
      <c r="S485" s="71"/>
      <c r="T485" s="72"/>
      <c r="U485" s="97"/>
    </row>
    <row r="486" spans="1:21" x14ac:dyDescent="0.2">
      <c r="A486" s="11" t="str">
        <f t="shared" si="194"/>
        <v>Lothian</v>
      </c>
      <c r="B486" s="11" t="str">
        <f t="shared" si="195"/>
        <v>Pain Management11</v>
      </c>
      <c r="C486" s="393" t="str">
        <f t="shared" si="200"/>
        <v>Pain Management</v>
      </c>
      <c r="D486" s="151">
        <v>11</v>
      </c>
      <c r="E486" s="152" t="s">
        <v>109</v>
      </c>
      <c r="F486" s="153">
        <f t="shared" ref="F486:Q486" si="203">F478-F481</f>
        <v>0</v>
      </c>
      <c r="G486" s="154">
        <f t="shared" si="203"/>
        <v>0</v>
      </c>
      <c r="H486" s="154">
        <f t="shared" si="203"/>
        <v>0</v>
      </c>
      <c r="I486" s="155">
        <f t="shared" si="203"/>
        <v>0</v>
      </c>
      <c r="J486" s="153">
        <f t="shared" si="203"/>
        <v>0</v>
      </c>
      <c r="K486" s="154">
        <f t="shared" si="203"/>
        <v>0</v>
      </c>
      <c r="L486" s="154">
        <f t="shared" si="203"/>
        <v>0</v>
      </c>
      <c r="M486" s="155">
        <f t="shared" si="203"/>
        <v>0</v>
      </c>
      <c r="N486" s="153">
        <f t="shared" si="203"/>
        <v>0</v>
      </c>
      <c r="O486" s="154">
        <f t="shared" si="203"/>
        <v>0</v>
      </c>
      <c r="P486" s="154">
        <f t="shared" si="203"/>
        <v>0</v>
      </c>
      <c r="Q486" s="155">
        <f t="shared" si="203"/>
        <v>0</v>
      </c>
      <c r="R486" s="56"/>
      <c r="S486" s="155">
        <f>S478-S481</f>
        <v>0</v>
      </c>
      <c r="T486" s="154">
        <f>T478-T481</f>
        <v>0</v>
      </c>
      <c r="U486" s="157">
        <f>U478-U481</f>
        <v>0</v>
      </c>
    </row>
    <row r="487" spans="1:21" x14ac:dyDescent="0.2">
      <c r="A487" s="11" t="str">
        <f t="shared" si="194"/>
        <v>Lothian</v>
      </c>
      <c r="B487" s="11" t="str">
        <f t="shared" si="195"/>
        <v>Pain Management12</v>
      </c>
      <c r="C487" s="393" t="str">
        <f t="shared" si="200"/>
        <v>Pain Management</v>
      </c>
      <c r="D487" s="151">
        <v>12</v>
      </c>
      <c r="E487" s="152" t="s">
        <v>110</v>
      </c>
      <c r="F487" s="159">
        <f t="shared" ref="F487:U487" si="204">F478-F483</f>
        <v>0</v>
      </c>
      <c r="G487" s="160">
        <f t="shared" si="204"/>
        <v>0</v>
      </c>
      <c r="H487" s="160">
        <f t="shared" si="204"/>
        <v>0</v>
      </c>
      <c r="I487" s="161">
        <f t="shared" si="204"/>
        <v>0</v>
      </c>
      <c r="J487" s="159">
        <f t="shared" si="204"/>
        <v>0</v>
      </c>
      <c r="K487" s="160">
        <f t="shared" si="204"/>
        <v>0</v>
      </c>
      <c r="L487" s="160">
        <f t="shared" si="204"/>
        <v>0</v>
      </c>
      <c r="M487" s="161">
        <f t="shared" si="204"/>
        <v>0</v>
      </c>
      <c r="N487" s="159">
        <f t="shared" si="204"/>
        <v>0</v>
      </c>
      <c r="O487" s="160">
        <f t="shared" si="204"/>
        <v>0</v>
      </c>
      <c r="P487" s="160">
        <f t="shared" si="204"/>
        <v>0</v>
      </c>
      <c r="Q487" s="161">
        <f t="shared" si="204"/>
        <v>0</v>
      </c>
      <c r="R487" s="56">
        <f t="shared" si="204"/>
        <v>0</v>
      </c>
      <c r="S487" s="159">
        <f t="shared" si="204"/>
        <v>0</v>
      </c>
      <c r="T487" s="160">
        <f t="shared" si="204"/>
        <v>0</v>
      </c>
      <c r="U487" s="162">
        <f t="shared" si="204"/>
        <v>0</v>
      </c>
    </row>
    <row r="488" spans="1:21" x14ac:dyDescent="0.2">
      <c r="A488" s="11" t="str">
        <f t="shared" si="194"/>
        <v>Lothian</v>
      </c>
      <c r="B488" s="11" t="str">
        <f t="shared" si="195"/>
        <v>Pain Management13</v>
      </c>
      <c r="C488" s="393" t="str">
        <f t="shared" si="200"/>
        <v>Pain Management</v>
      </c>
      <c r="D488" s="151">
        <v>13</v>
      </c>
      <c r="E488" s="158" t="s">
        <v>27</v>
      </c>
      <c r="F488" s="170">
        <f>F472+F487</f>
        <v>0</v>
      </c>
      <c r="G488" s="164">
        <f>F488+G487</f>
        <v>0</v>
      </c>
      <c r="H488" s="164">
        <f t="shared" ref="H488:Q488" si="205">G488+H487</f>
        <v>0</v>
      </c>
      <c r="I488" s="166">
        <f t="shared" si="205"/>
        <v>0</v>
      </c>
      <c r="J488" s="163">
        <f t="shared" si="205"/>
        <v>0</v>
      </c>
      <c r="K488" s="164">
        <f t="shared" si="205"/>
        <v>0</v>
      </c>
      <c r="L488" s="164">
        <f t="shared" si="205"/>
        <v>0</v>
      </c>
      <c r="M488" s="166">
        <f t="shared" si="205"/>
        <v>0</v>
      </c>
      <c r="N488" s="163">
        <f t="shared" si="205"/>
        <v>0</v>
      </c>
      <c r="O488" s="164">
        <f t="shared" si="205"/>
        <v>0</v>
      </c>
      <c r="P488" s="164">
        <f t="shared" si="205"/>
        <v>0</v>
      </c>
      <c r="Q488" s="166">
        <f t="shared" si="205"/>
        <v>0</v>
      </c>
      <c r="R488" s="56"/>
      <c r="S488" s="163">
        <f>I488</f>
        <v>0</v>
      </c>
      <c r="T488" s="164">
        <f>M488</f>
        <v>0</v>
      </c>
      <c r="U488" s="165">
        <f>Q488</f>
        <v>0</v>
      </c>
    </row>
    <row r="489" spans="1:21" x14ac:dyDescent="0.2">
      <c r="A489" s="11" t="str">
        <f t="shared" si="194"/>
        <v>Lothian</v>
      </c>
      <c r="B489" s="11" t="str">
        <f t="shared" si="195"/>
        <v>Pain Management14</v>
      </c>
      <c r="C489" s="393" t="str">
        <f t="shared" si="200"/>
        <v>Pain Management</v>
      </c>
      <c r="D489" s="151">
        <v>14</v>
      </c>
      <c r="E489" s="152" t="s">
        <v>25</v>
      </c>
      <c r="F489" s="163" t="e">
        <f t="shared" ref="F489:Q489" si="206">F488/(F483/13)</f>
        <v>#DIV/0!</v>
      </c>
      <c r="G489" s="164" t="e">
        <f t="shared" si="206"/>
        <v>#DIV/0!</v>
      </c>
      <c r="H489" s="164" t="e">
        <f t="shared" si="206"/>
        <v>#DIV/0!</v>
      </c>
      <c r="I489" s="166" t="e">
        <f t="shared" si="206"/>
        <v>#DIV/0!</v>
      </c>
      <c r="J489" s="163" t="e">
        <f t="shared" si="206"/>
        <v>#DIV/0!</v>
      </c>
      <c r="K489" s="164" t="e">
        <f t="shared" si="206"/>
        <v>#DIV/0!</v>
      </c>
      <c r="L489" s="164" t="e">
        <f t="shared" si="206"/>
        <v>#DIV/0!</v>
      </c>
      <c r="M489" s="166" t="e">
        <f t="shared" si="206"/>
        <v>#DIV/0!</v>
      </c>
      <c r="N489" s="163" t="e">
        <f t="shared" si="206"/>
        <v>#DIV/0!</v>
      </c>
      <c r="O489" s="164" t="e">
        <f t="shared" si="206"/>
        <v>#DIV/0!</v>
      </c>
      <c r="P489" s="164" t="e">
        <f t="shared" si="206"/>
        <v>#DIV/0!</v>
      </c>
      <c r="Q489" s="166" t="e">
        <f t="shared" si="206"/>
        <v>#DIV/0!</v>
      </c>
      <c r="R489" s="56"/>
      <c r="S489" s="163" t="e">
        <f>I489</f>
        <v>#DIV/0!</v>
      </c>
      <c r="T489" s="164" t="e">
        <f>M489</f>
        <v>#DIV/0!</v>
      </c>
      <c r="U489" s="165" t="e">
        <f>Q489</f>
        <v>#DIV/0!</v>
      </c>
    </row>
    <row r="490" spans="1:21" x14ac:dyDescent="0.2">
      <c r="A490" s="11" t="str">
        <f t="shared" si="194"/>
        <v>Lothian</v>
      </c>
      <c r="B490" s="11" t="str">
        <f t="shared" si="195"/>
        <v>Pain Management15</v>
      </c>
      <c r="C490" s="393" t="str">
        <f t="shared" si="200"/>
        <v>Pain Management</v>
      </c>
      <c r="D490" s="86">
        <v>15</v>
      </c>
      <c r="E490" s="45" t="s">
        <v>30</v>
      </c>
      <c r="F490" s="48"/>
      <c r="G490" s="46"/>
      <c r="H490" s="46"/>
      <c r="I490" s="47"/>
      <c r="J490" s="48"/>
      <c r="K490" s="46"/>
      <c r="L490" s="46"/>
      <c r="M490" s="47"/>
      <c r="N490" s="48"/>
      <c r="O490" s="46"/>
      <c r="P490" s="46"/>
      <c r="Q490" s="47"/>
      <c r="R490" s="39"/>
      <c r="S490" s="163">
        <f>I490</f>
        <v>0</v>
      </c>
      <c r="T490" s="164">
        <f>M490</f>
        <v>0</v>
      </c>
      <c r="U490" s="165">
        <f>Q490</f>
        <v>0</v>
      </c>
    </row>
    <row r="491" spans="1:21" x14ac:dyDescent="0.2">
      <c r="A491" s="11" t="str">
        <f t="shared" si="194"/>
        <v>Lothian</v>
      </c>
      <c r="B491" s="11" t="str">
        <f t="shared" si="195"/>
        <v>Pain Management16</v>
      </c>
      <c r="C491" s="393" t="str">
        <f t="shared" si="200"/>
        <v>Pain Management</v>
      </c>
      <c r="D491" s="151">
        <v>16</v>
      </c>
      <c r="E491" s="152" t="s">
        <v>187</v>
      </c>
      <c r="F491" s="163">
        <v>0</v>
      </c>
      <c r="G491" s="164">
        <v>0</v>
      </c>
      <c r="H491" s="164">
        <v>0</v>
      </c>
      <c r="I491" s="166">
        <v>0</v>
      </c>
      <c r="J491" s="163">
        <v>0</v>
      </c>
      <c r="K491" s="164">
        <v>0</v>
      </c>
      <c r="L491" s="164">
        <v>0</v>
      </c>
      <c r="M491" s="166">
        <v>0</v>
      </c>
      <c r="N491" s="400" t="s">
        <v>15</v>
      </c>
      <c r="O491" s="401" t="s">
        <v>15</v>
      </c>
      <c r="P491" s="401" t="s">
        <v>15</v>
      </c>
      <c r="Q491" s="402" t="s">
        <v>15</v>
      </c>
      <c r="R491" s="39"/>
      <c r="S491" s="163">
        <f>I491</f>
        <v>0</v>
      </c>
      <c r="T491" s="164">
        <f>M491</f>
        <v>0</v>
      </c>
      <c r="U491" s="165" t="str">
        <f>Q491</f>
        <v>-</v>
      </c>
    </row>
    <row r="492" spans="1:21" ht="13.5" thickBot="1" x14ac:dyDescent="0.25">
      <c r="A492" s="11" t="str">
        <f t="shared" si="194"/>
        <v>Lothian</v>
      </c>
      <c r="B492" s="11" t="str">
        <f t="shared" si="195"/>
        <v>Pain Management17</v>
      </c>
      <c r="C492" s="393" t="str">
        <f t="shared" si="200"/>
        <v>Pain Management</v>
      </c>
      <c r="D492" s="86">
        <v>17</v>
      </c>
      <c r="E492" s="44" t="s">
        <v>31</v>
      </c>
      <c r="F492" s="48"/>
      <c r="G492" s="46"/>
      <c r="H492" s="46"/>
      <c r="I492" s="47"/>
      <c r="J492" s="48"/>
      <c r="K492" s="46"/>
      <c r="L492" s="46"/>
      <c r="M492" s="47"/>
      <c r="N492" s="48"/>
      <c r="O492" s="46"/>
      <c r="P492" s="46"/>
      <c r="Q492" s="47"/>
      <c r="R492" s="39"/>
      <c r="S492" s="163">
        <f>I492</f>
        <v>0</v>
      </c>
      <c r="T492" s="164">
        <f>M492</f>
        <v>0</v>
      </c>
      <c r="U492" s="165">
        <f>Q492</f>
        <v>0</v>
      </c>
    </row>
    <row r="493" spans="1:21" ht="18.75" thickBot="1" x14ac:dyDescent="0.3">
      <c r="A493" s="11" t="str">
        <f t="shared" si="194"/>
        <v>Lothian</v>
      </c>
      <c r="B493" s="11" t="str">
        <f t="shared" si="195"/>
        <v>Respiratory MedicineRespiratory Medicine</v>
      </c>
      <c r="C493" s="407" t="str">
        <f>D493</f>
        <v>Respiratory Medicine</v>
      </c>
      <c r="D493" s="408" t="s">
        <v>74</v>
      </c>
      <c r="E493" s="80"/>
      <c r="F493" s="124"/>
      <c r="G493" s="81"/>
      <c r="H493" s="81"/>
      <c r="I493" s="81"/>
      <c r="J493" s="81"/>
      <c r="K493" s="81"/>
      <c r="L493" s="81"/>
      <c r="M493" s="81"/>
      <c r="N493" s="69"/>
      <c r="O493" s="69"/>
      <c r="P493" s="69"/>
      <c r="Q493" s="69"/>
      <c r="R493" s="69"/>
      <c r="S493" s="131"/>
      <c r="T493" s="131"/>
      <c r="U493" s="132"/>
    </row>
    <row r="494" spans="1:21" x14ac:dyDescent="0.2">
      <c r="A494" s="11" t="str">
        <f t="shared" si="194"/>
        <v>Lothian</v>
      </c>
      <c r="B494" s="11" t="str">
        <f t="shared" si="195"/>
        <v>Respiratory Medicine1</v>
      </c>
      <c r="C494" s="393" t="str">
        <f t="shared" ref="C494:C516" si="207">C493</f>
        <v>Respiratory Medicine</v>
      </c>
      <c r="D494" s="84">
        <v>1</v>
      </c>
      <c r="E494" s="21" t="s">
        <v>52</v>
      </c>
      <c r="F494" s="516"/>
      <c r="G494" s="20"/>
      <c r="H494" s="20"/>
      <c r="I494" s="117"/>
      <c r="J494" s="125"/>
      <c r="K494" s="13"/>
      <c r="L494" s="13"/>
      <c r="M494" s="126"/>
      <c r="N494" s="125"/>
      <c r="O494" s="13"/>
      <c r="P494" s="13"/>
      <c r="Q494" s="126"/>
      <c r="R494" s="41"/>
      <c r="S494" s="114"/>
      <c r="T494" s="65"/>
      <c r="U494" s="115"/>
    </row>
    <row r="495" spans="1:21" x14ac:dyDescent="0.2">
      <c r="A495" s="11" t="str">
        <f t="shared" si="194"/>
        <v>Lothian</v>
      </c>
      <c r="B495" s="11" t="str">
        <f t="shared" si="195"/>
        <v>Respiratory Medicine2</v>
      </c>
      <c r="C495" s="393" t="str">
        <f t="shared" si="207"/>
        <v>Respiratory Medicine</v>
      </c>
      <c r="D495" s="84">
        <v>2</v>
      </c>
      <c r="E495" s="21" t="s">
        <v>93</v>
      </c>
      <c r="F495" s="197"/>
      <c r="G495" s="20"/>
      <c r="H495" s="20"/>
      <c r="I495" s="117"/>
      <c r="J495" s="116"/>
      <c r="K495" s="20"/>
      <c r="L495" s="20"/>
      <c r="M495" s="117"/>
      <c r="N495" s="116"/>
      <c r="O495" s="20"/>
      <c r="P495" s="20"/>
      <c r="Q495" s="117"/>
      <c r="R495" s="41"/>
      <c r="S495" s="114"/>
      <c r="T495" s="65"/>
      <c r="U495" s="115"/>
    </row>
    <row r="496" spans="1:21" x14ac:dyDescent="0.2">
      <c r="A496" s="11" t="str">
        <f t="shared" si="194"/>
        <v>Lothian</v>
      </c>
      <c r="B496" s="11" t="str">
        <f t="shared" si="195"/>
        <v>Respiratory Medicine3</v>
      </c>
      <c r="C496" s="393" t="str">
        <f t="shared" si="207"/>
        <v>Respiratory Medicine</v>
      </c>
      <c r="D496" s="84">
        <v>3</v>
      </c>
      <c r="E496" s="21" t="s">
        <v>94</v>
      </c>
      <c r="F496" s="197"/>
      <c r="G496" s="20"/>
      <c r="H496" s="20"/>
      <c r="I496" s="117"/>
      <c r="J496" s="116"/>
      <c r="K496" s="20"/>
      <c r="L496" s="20"/>
      <c r="M496" s="117"/>
      <c r="N496" s="116"/>
      <c r="O496" s="20"/>
      <c r="P496" s="20"/>
      <c r="Q496" s="117"/>
      <c r="R496" s="41"/>
      <c r="S496" s="114"/>
      <c r="T496" s="65"/>
      <c r="U496" s="115"/>
    </row>
    <row r="497" spans="1:21" x14ac:dyDescent="0.2">
      <c r="A497" s="11" t="str">
        <f t="shared" si="194"/>
        <v>Lothian</v>
      </c>
      <c r="B497" s="11" t="str">
        <f t="shared" si="195"/>
        <v xml:space="preserve">Respiratory Medicine </v>
      </c>
      <c r="C497" s="393" t="str">
        <f t="shared" si="207"/>
        <v>Respiratory Medicine</v>
      </c>
      <c r="D497" s="88" t="s">
        <v>79</v>
      </c>
      <c r="E497" s="34"/>
      <c r="F497" s="20"/>
      <c r="G497" s="20"/>
      <c r="H497" s="20"/>
      <c r="I497" s="117"/>
      <c r="J497" s="127"/>
      <c r="K497" s="52"/>
      <c r="L497" s="52"/>
      <c r="M497" s="128"/>
      <c r="N497" s="127"/>
      <c r="O497" s="52"/>
      <c r="P497" s="52"/>
      <c r="Q497" s="128"/>
      <c r="R497" s="41"/>
      <c r="S497" s="114"/>
      <c r="T497" s="65"/>
      <c r="U497" s="115"/>
    </row>
    <row r="498" spans="1:21" x14ac:dyDescent="0.2">
      <c r="A498" s="11" t="str">
        <f t="shared" si="194"/>
        <v>Lothian</v>
      </c>
      <c r="B498" s="11" t="str">
        <f t="shared" si="195"/>
        <v xml:space="preserve">Respiratory Medicine </v>
      </c>
      <c r="C498" s="393" t="str">
        <f t="shared" si="207"/>
        <v>Respiratory Medicine</v>
      </c>
      <c r="D498" s="84" t="s">
        <v>79</v>
      </c>
      <c r="E498" s="21" t="s">
        <v>33</v>
      </c>
      <c r="F498" s="23"/>
      <c r="G498" s="24"/>
      <c r="H498" s="24"/>
      <c r="I498" s="25"/>
      <c r="J498" s="23"/>
      <c r="K498" s="24"/>
      <c r="L498" s="24"/>
      <c r="M498" s="25"/>
      <c r="N498" s="23"/>
      <c r="O498" s="24"/>
      <c r="P498" s="24"/>
      <c r="Q498" s="25"/>
      <c r="R498" s="41"/>
      <c r="S498" s="71"/>
      <c r="T498" s="72"/>
      <c r="U498" s="97"/>
    </row>
    <row r="499" spans="1:21" x14ac:dyDescent="0.2">
      <c r="A499" s="11" t="str">
        <f t="shared" si="194"/>
        <v>Lothian</v>
      </c>
      <c r="B499" s="11" t="str">
        <f t="shared" si="195"/>
        <v>Respiratory Medicine4</v>
      </c>
      <c r="C499" s="393" t="str">
        <f t="shared" si="207"/>
        <v>Respiratory Medicine</v>
      </c>
      <c r="D499" s="86">
        <v>4</v>
      </c>
      <c r="E499" s="44" t="s">
        <v>14</v>
      </c>
      <c r="F499" s="27"/>
      <c r="G499" s="28"/>
      <c r="H499" s="28"/>
      <c r="I499" s="29"/>
      <c r="J499" s="27"/>
      <c r="K499" s="28"/>
      <c r="L499" s="28"/>
      <c r="M499" s="29"/>
      <c r="N499" s="27"/>
      <c r="O499" s="28"/>
      <c r="P499" s="28"/>
      <c r="Q499" s="29"/>
      <c r="R499" s="41"/>
      <c r="S499" s="179">
        <f>SUM(F499:I499)</f>
        <v>0</v>
      </c>
      <c r="T499" s="180">
        <f>SUM(J499:M499)</f>
        <v>0</v>
      </c>
      <c r="U499" s="181">
        <f>SUM(N499:Q499)</f>
        <v>0</v>
      </c>
    </row>
    <row r="500" spans="1:21" x14ac:dyDescent="0.2">
      <c r="A500" s="11" t="str">
        <f t="shared" si="194"/>
        <v>Lothian</v>
      </c>
      <c r="B500" s="11" t="str">
        <f t="shared" si="195"/>
        <v>Respiratory Medicine5</v>
      </c>
      <c r="C500" s="393" t="str">
        <f t="shared" si="207"/>
        <v>Respiratory Medicine</v>
      </c>
      <c r="D500" s="151">
        <v>5</v>
      </c>
      <c r="E500" s="158" t="s">
        <v>28</v>
      </c>
      <c r="F500" s="160">
        <v>0</v>
      </c>
      <c r="G500" s="154">
        <v>0</v>
      </c>
      <c r="H500" s="154">
        <v>0</v>
      </c>
      <c r="I500" s="155">
        <v>0</v>
      </c>
      <c r="J500" s="153">
        <v>0</v>
      </c>
      <c r="K500" s="154">
        <v>0</v>
      </c>
      <c r="L500" s="154">
        <v>0</v>
      </c>
      <c r="M500" s="155">
        <v>0</v>
      </c>
      <c r="N500" s="153">
        <v>0</v>
      </c>
      <c r="O500" s="154">
        <v>0</v>
      </c>
      <c r="P500" s="154">
        <v>0</v>
      </c>
      <c r="Q500" s="155">
        <v>0</v>
      </c>
      <c r="R500" s="79"/>
      <c r="S500" s="153">
        <f>SUM(F500:I500)</f>
        <v>0</v>
      </c>
      <c r="T500" s="154">
        <f>SUM(J500:M500)</f>
        <v>0</v>
      </c>
      <c r="U500" s="157">
        <f>SUM(N500:Q500)</f>
        <v>0</v>
      </c>
    </row>
    <row r="501" spans="1:21" x14ac:dyDescent="0.2">
      <c r="A501" s="11" t="str">
        <f t="shared" si="194"/>
        <v>Lothian</v>
      </c>
      <c r="B501" s="11" t="str">
        <f t="shared" si="195"/>
        <v>Respiratory Medicine6</v>
      </c>
      <c r="C501" s="393" t="str">
        <f t="shared" si="207"/>
        <v>Respiratory Medicine</v>
      </c>
      <c r="D501" s="87">
        <v>6</v>
      </c>
      <c r="E501" s="45" t="s">
        <v>13</v>
      </c>
      <c r="F501" s="31"/>
      <c r="G501" s="32"/>
      <c r="H501" s="32"/>
      <c r="I501" s="33"/>
      <c r="J501" s="31"/>
      <c r="K501" s="32"/>
      <c r="L501" s="32"/>
      <c r="M501" s="33"/>
      <c r="N501" s="31"/>
      <c r="O501" s="32"/>
      <c r="P501" s="32"/>
      <c r="Q501" s="33"/>
      <c r="R501" s="41"/>
      <c r="S501" s="159">
        <f>SUM(F501:I501)</f>
        <v>0</v>
      </c>
      <c r="T501" s="160">
        <f>SUM(J501:M501)</f>
        <v>0</v>
      </c>
      <c r="U501" s="162">
        <f>SUM(N501:Q501)</f>
        <v>0</v>
      </c>
    </row>
    <row r="502" spans="1:21" x14ac:dyDescent="0.2">
      <c r="A502" s="11" t="str">
        <f t="shared" si="194"/>
        <v>Lothian</v>
      </c>
      <c r="B502" s="11" t="str">
        <f t="shared" si="195"/>
        <v>Respiratory Medicine7</v>
      </c>
      <c r="C502" s="393" t="str">
        <f t="shared" si="207"/>
        <v>Respiratory Medicine</v>
      </c>
      <c r="D502" s="84">
        <v>7</v>
      </c>
      <c r="E502" s="21" t="s">
        <v>16</v>
      </c>
      <c r="F502" s="62">
        <f t="shared" ref="F502:Q502" si="208">SUM(F499:F500)-F501</f>
        <v>0</v>
      </c>
      <c r="G502" s="63">
        <f t="shared" si="208"/>
        <v>0</v>
      </c>
      <c r="H502" s="63">
        <f t="shared" si="208"/>
        <v>0</v>
      </c>
      <c r="I502" s="64">
        <f t="shared" si="208"/>
        <v>0</v>
      </c>
      <c r="J502" s="62">
        <f t="shared" si="208"/>
        <v>0</v>
      </c>
      <c r="K502" s="63">
        <f t="shared" si="208"/>
        <v>0</v>
      </c>
      <c r="L502" s="63">
        <f t="shared" si="208"/>
        <v>0</v>
      </c>
      <c r="M502" s="64">
        <f t="shared" si="208"/>
        <v>0</v>
      </c>
      <c r="N502" s="62">
        <f t="shared" si="208"/>
        <v>0</v>
      </c>
      <c r="O502" s="63">
        <f t="shared" si="208"/>
        <v>0</v>
      </c>
      <c r="P502" s="63">
        <f t="shared" si="208"/>
        <v>0</v>
      </c>
      <c r="Q502" s="64">
        <f t="shared" si="208"/>
        <v>0</v>
      </c>
      <c r="R502" s="79"/>
      <c r="S502" s="62">
        <f>SUM(F502:I502)</f>
        <v>0</v>
      </c>
      <c r="T502" s="63">
        <f>SUM(J502:M502)</f>
        <v>0</v>
      </c>
      <c r="U502" s="100">
        <f>SUM(N502:Q502)</f>
        <v>0</v>
      </c>
    </row>
    <row r="503" spans="1:21" x14ac:dyDescent="0.2">
      <c r="A503" s="11" t="str">
        <f t="shared" si="194"/>
        <v>Lothian</v>
      </c>
      <c r="B503" s="11" t="str">
        <f t="shared" si="195"/>
        <v xml:space="preserve">Respiratory Medicine </v>
      </c>
      <c r="C503" s="393" t="str">
        <f t="shared" si="207"/>
        <v>Respiratory Medicine</v>
      </c>
      <c r="D503" s="88" t="s">
        <v>79</v>
      </c>
      <c r="E503" s="34"/>
      <c r="F503" s="35"/>
      <c r="G503" s="36"/>
      <c r="H503" s="36"/>
      <c r="I503" s="37"/>
      <c r="J503" s="38"/>
      <c r="K503" s="39"/>
      <c r="L503" s="39"/>
      <c r="M503" s="40"/>
      <c r="N503" s="38"/>
      <c r="O503" s="39"/>
      <c r="P503" s="39"/>
      <c r="Q503" s="40"/>
      <c r="R503" s="41"/>
      <c r="S503" s="77"/>
      <c r="T503" s="56"/>
      <c r="U503" s="101"/>
    </row>
    <row r="504" spans="1:21" x14ac:dyDescent="0.2">
      <c r="A504" s="11" t="str">
        <f t="shared" si="194"/>
        <v>Lothian</v>
      </c>
      <c r="B504" s="11" t="str">
        <f t="shared" si="195"/>
        <v xml:space="preserve">Respiratory Medicine </v>
      </c>
      <c r="C504" s="393" t="str">
        <f t="shared" si="207"/>
        <v>Respiratory Medicine</v>
      </c>
      <c r="D504" s="84" t="s">
        <v>79</v>
      </c>
      <c r="E504" s="21" t="s">
        <v>29</v>
      </c>
      <c r="F504" s="23"/>
      <c r="G504" s="24"/>
      <c r="H504" s="24"/>
      <c r="I504" s="25"/>
      <c r="J504" s="23"/>
      <c r="K504" s="24"/>
      <c r="L504" s="24"/>
      <c r="M504" s="25"/>
      <c r="N504" s="23"/>
      <c r="O504" s="24"/>
      <c r="P504" s="24"/>
      <c r="Q504" s="25"/>
      <c r="R504" s="41"/>
      <c r="S504" s="71"/>
      <c r="T504" s="72"/>
      <c r="U504" s="97"/>
    </row>
    <row r="505" spans="1:21" x14ac:dyDescent="0.2">
      <c r="A505" s="11" t="str">
        <f t="shared" si="194"/>
        <v>Lothian</v>
      </c>
      <c r="B505" s="11" t="str">
        <f t="shared" si="195"/>
        <v>Respiratory Medicine8</v>
      </c>
      <c r="C505" s="393" t="str">
        <f t="shared" si="207"/>
        <v>Respiratory Medicine</v>
      </c>
      <c r="D505" s="86">
        <v>8</v>
      </c>
      <c r="E505" s="44" t="s">
        <v>46</v>
      </c>
      <c r="F505" s="27"/>
      <c r="G505" s="28"/>
      <c r="H505" s="28"/>
      <c r="I505" s="29"/>
      <c r="J505" s="27"/>
      <c r="K505" s="28"/>
      <c r="L505" s="28"/>
      <c r="M505" s="29"/>
      <c r="N505" s="27"/>
      <c r="O505" s="28"/>
      <c r="P505" s="28"/>
      <c r="Q505" s="29"/>
      <c r="R505" s="39"/>
      <c r="S505" s="153">
        <f>SUM(F505:I505)</f>
        <v>0</v>
      </c>
      <c r="T505" s="154">
        <f>SUM(J505:M505)</f>
        <v>0</v>
      </c>
      <c r="U505" s="157">
        <f>SUM(N505:Q505)</f>
        <v>0</v>
      </c>
    </row>
    <row r="506" spans="1:21" x14ac:dyDescent="0.2">
      <c r="A506" s="11" t="str">
        <f t="shared" si="194"/>
        <v>Lothian</v>
      </c>
      <c r="B506" s="11" t="str">
        <f t="shared" si="195"/>
        <v>Respiratory Medicine9</v>
      </c>
      <c r="C506" s="393" t="str">
        <f t="shared" si="207"/>
        <v>Respiratory Medicine</v>
      </c>
      <c r="D506" s="86">
        <v>9</v>
      </c>
      <c r="E506" s="45" t="s">
        <v>53</v>
      </c>
      <c r="F506" s="31"/>
      <c r="G506" s="32"/>
      <c r="H506" s="32"/>
      <c r="I506" s="33"/>
      <c r="J506" s="31"/>
      <c r="K506" s="32"/>
      <c r="L506" s="32"/>
      <c r="M506" s="33"/>
      <c r="N506" s="31"/>
      <c r="O506" s="32"/>
      <c r="P506" s="32"/>
      <c r="Q506" s="33"/>
      <c r="R506" s="39"/>
      <c r="S506" s="159">
        <f>SUM(F506:I506)</f>
        <v>0</v>
      </c>
      <c r="T506" s="160">
        <f>SUM(J506:M506)</f>
        <v>0</v>
      </c>
      <c r="U506" s="162">
        <f>SUM(N506:Q506)</f>
        <v>0</v>
      </c>
    </row>
    <row r="507" spans="1:21" x14ac:dyDescent="0.2">
      <c r="A507" s="11" t="str">
        <f t="shared" si="194"/>
        <v>Lothian</v>
      </c>
      <c r="B507" s="11" t="str">
        <f t="shared" si="195"/>
        <v>Respiratory Medicine10</v>
      </c>
      <c r="C507" s="393" t="str">
        <f t="shared" si="207"/>
        <v>Respiratory Medicine</v>
      </c>
      <c r="D507" s="84">
        <v>10</v>
      </c>
      <c r="E507" s="21" t="s">
        <v>32</v>
      </c>
      <c r="F507" s="62">
        <f t="shared" ref="F507:Q507" si="209">SUM(F505:F506)</f>
        <v>0</v>
      </c>
      <c r="G507" s="63">
        <f t="shared" si="209"/>
        <v>0</v>
      </c>
      <c r="H507" s="63">
        <f t="shared" si="209"/>
        <v>0</v>
      </c>
      <c r="I507" s="64">
        <f t="shared" si="209"/>
        <v>0</v>
      </c>
      <c r="J507" s="62">
        <f t="shared" si="209"/>
        <v>0</v>
      </c>
      <c r="K507" s="63">
        <f t="shared" si="209"/>
        <v>0</v>
      </c>
      <c r="L507" s="63">
        <f t="shared" si="209"/>
        <v>0</v>
      </c>
      <c r="M507" s="64">
        <f t="shared" si="209"/>
        <v>0</v>
      </c>
      <c r="N507" s="62">
        <f t="shared" si="209"/>
        <v>0</v>
      </c>
      <c r="O507" s="63">
        <f t="shared" si="209"/>
        <v>0</v>
      </c>
      <c r="P507" s="63">
        <f t="shared" si="209"/>
        <v>0</v>
      </c>
      <c r="Q507" s="64">
        <f t="shared" si="209"/>
        <v>0</v>
      </c>
      <c r="R507" s="79"/>
      <c r="S507" s="62">
        <f>SUM(F507:I507)</f>
        <v>0</v>
      </c>
      <c r="T507" s="63">
        <f>SUM(J507:M507)</f>
        <v>0</v>
      </c>
      <c r="U507" s="100">
        <f>SUM(N507:Q507)</f>
        <v>0</v>
      </c>
    </row>
    <row r="508" spans="1:21" x14ac:dyDescent="0.2">
      <c r="A508" s="11" t="str">
        <f t="shared" si="194"/>
        <v>Lothian</v>
      </c>
      <c r="B508" s="11" t="str">
        <f t="shared" si="195"/>
        <v xml:space="preserve">Respiratory Medicine </v>
      </c>
      <c r="C508" s="393" t="str">
        <f t="shared" si="207"/>
        <v>Respiratory Medicine</v>
      </c>
      <c r="D508" s="89" t="s">
        <v>79</v>
      </c>
      <c r="E508" s="43"/>
      <c r="F508" s="38"/>
      <c r="G508" s="39"/>
      <c r="H508" s="39"/>
      <c r="I508" s="40"/>
      <c r="J508" s="38"/>
      <c r="K508" s="39"/>
      <c r="L508" s="39"/>
      <c r="M508" s="40"/>
      <c r="N508" s="38"/>
      <c r="O508" s="39"/>
      <c r="P508" s="39"/>
      <c r="Q508" s="40"/>
      <c r="R508" s="39"/>
      <c r="S508" s="77"/>
      <c r="T508" s="56"/>
      <c r="U508" s="101"/>
    </row>
    <row r="509" spans="1:21" x14ac:dyDescent="0.2">
      <c r="A509" s="11" t="str">
        <f t="shared" si="194"/>
        <v>Lothian</v>
      </c>
      <c r="B509" s="11" t="str">
        <f t="shared" si="195"/>
        <v xml:space="preserve">Respiratory Medicine </v>
      </c>
      <c r="C509" s="393" t="str">
        <f t="shared" si="207"/>
        <v>Respiratory Medicine</v>
      </c>
      <c r="D509" s="84" t="s">
        <v>79</v>
      </c>
      <c r="E509" s="21" t="s">
        <v>24</v>
      </c>
      <c r="F509" s="23"/>
      <c r="G509" s="24"/>
      <c r="H509" s="24"/>
      <c r="I509" s="25"/>
      <c r="J509" s="23"/>
      <c r="K509" s="24"/>
      <c r="L509" s="24"/>
      <c r="M509" s="25"/>
      <c r="N509" s="23"/>
      <c r="O509" s="24"/>
      <c r="P509" s="24"/>
      <c r="Q509" s="25"/>
      <c r="R509" s="39"/>
      <c r="S509" s="71"/>
      <c r="T509" s="72"/>
      <c r="U509" s="97"/>
    </row>
    <row r="510" spans="1:21" x14ac:dyDescent="0.2">
      <c r="A510" s="11" t="str">
        <f t="shared" si="194"/>
        <v>Lothian</v>
      </c>
      <c r="B510" s="11" t="str">
        <f t="shared" si="195"/>
        <v>Respiratory Medicine11</v>
      </c>
      <c r="C510" s="393" t="str">
        <f t="shared" si="207"/>
        <v>Respiratory Medicine</v>
      </c>
      <c r="D510" s="151">
        <v>11</v>
      </c>
      <c r="E510" s="152" t="s">
        <v>109</v>
      </c>
      <c r="F510" s="153">
        <f t="shared" ref="F510:Q510" si="210">F502-F505</f>
        <v>0</v>
      </c>
      <c r="G510" s="154">
        <f t="shared" si="210"/>
        <v>0</v>
      </c>
      <c r="H510" s="154">
        <f t="shared" si="210"/>
        <v>0</v>
      </c>
      <c r="I510" s="155">
        <f t="shared" si="210"/>
        <v>0</v>
      </c>
      <c r="J510" s="153">
        <f t="shared" si="210"/>
        <v>0</v>
      </c>
      <c r="K510" s="154">
        <f t="shared" si="210"/>
        <v>0</v>
      </c>
      <c r="L510" s="154">
        <f t="shared" si="210"/>
        <v>0</v>
      </c>
      <c r="M510" s="155">
        <f t="shared" si="210"/>
        <v>0</v>
      </c>
      <c r="N510" s="153">
        <f t="shared" si="210"/>
        <v>0</v>
      </c>
      <c r="O510" s="154">
        <f t="shared" si="210"/>
        <v>0</v>
      </c>
      <c r="P510" s="154">
        <f t="shared" si="210"/>
        <v>0</v>
      </c>
      <c r="Q510" s="155">
        <f t="shared" si="210"/>
        <v>0</v>
      </c>
      <c r="R510" s="56"/>
      <c r="S510" s="155">
        <f>S502-S505</f>
        <v>0</v>
      </c>
      <c r="T510" s="154">
        <f>T502-T505</f>
        <v>0</v>
      </c>
      <c r="U510" s="157">
        <f>U502-U505</f>
        <v>0</v>
      </c>
    </row>
    <row r="511" spans="1:21" x14ac:dyDescent="0.2">
      <c r="A511" s="11" t="str">
        <f t="shared" si="194"/>
        <v>Lothian</v>
      </c>
      <c r="B511" s="11" t="str">
        <f t="shared" si="195"/>
        <v>Respiratory Medicine12</v>
      </c>
      <c r="C511" s="393" t="str">
        <f t="shared" si="207"/>
        <v>Respiratory Medicine</v>
      </c>
      <c r="D511" s="151">
        <v>12</v>
      </c>
      <c r="E511" s="152" t="s">
        <v>110</v>
      </c>
      <c r="F511" s="159">
        <f t="shared" ref="F511:U511" si="211">F502-F507</f>
        <v>0</v>
      </c>
      <c r="G511" s="160">
        <f t="shared" si="211"/>
        <v>0</v>
      </c>
      <c r="H511" s="160">
        <f t="shared" si="211"/>
        <v>0</v>
      </c>
      <c r="I511" s="161">
        <f t="shared" si="211"/>
        <v>0</v>
      </c>
      <c r="J511" s="159">
        <f t="shared" si="211"/>
        <v>0</v>
      </c>
      <c r="K511" s="160">
        <f t="shared" si="211"/>
        <v>0</v>
      </c>
      <c r="L511" s="160">
        <f t="shared" si="211"/>
        <v>0</v>
      </c>
      <c r="M511" s="161">
        <f t="shared" si="211"/>
        <v>0</v>
      </c>
      <c r="N511" s="159">
        <f t="shared" si="211"/>
        <v>0</v>
      </c>
      <c r="O511" s="160">
        <f t="shared" si="211"/>
        <v>0</v>
      </c>
      <c r="P511" s="160">
        <f t="shared" si="211"/>
        <v>0</v>
      </c>
      <c r="Q511" s="161">
        <f t="shared" si="211"/>
        <v>0</v>
      </c>
      <c r="R511" s="56">
        <f t="shared" si="211"/>
        <v>0</v>
      </c>
      <c r="S511" s="159">
        <f t="shared" si="211"/>
        <v>0</v>
      </c>
      <c r="T511" s="160">
        <f t="shared" si="211"/>
        <v>0</v>
      </c>
      <c r="U511" s="162">
        <f t="shared" si="211"/>
        <v>0</v>
      </c>
    </row>
    <row r="512" spans="1:21" x14ac:dyDescent="0.2">
      <c r="A512" s="11" t="str">
        <f t="shared" si="194"/>
        <v>Lothian</v>
      </c>
      <c r="B512" s="11" t="str">
        <f t="shared" si="195"/>
        <v>Respiratory Medicine13</v>
      </c>
      <c r="C512" s="393" t="str">
        <f t="shared" si="207"/>
        <v>Respiratory Medicine</v>
      </c>
      <c r="D512" s="151">
        <v>13</v>
      </c>
      <c r="E512" s="158" t="s">
        <v>27</v>
      </c>
      <c r="F512" s="170">
        <f>F496+F511</f>
        <v>0</v>
      </c>
      <c r="G512" s="164">
        <f>F512+G511</f>
        <v>0</v>
      </c>
      <c r="H512" s="164">
        <f t="shared" ref="H512:Q512" si="212">G512+H511</f>
        <v>0</v>
      </c>
      <c r="I512" s="166">
        <f t="shared" si="212"/>
        <v>0</v>
      </c>
      <c r="J512" s="163">
        <f t="shared" si="212"/>
        <v>0</v>
      </c>
      <c r="K512" s="164">
        <f t="shared" si="212"/>
        <v>0</v>
      </c>
      <c r="L512" s="164">
        <f t="shared" si="212"/>
        <v>0</v>
      </c>
      <c r="M512" s="166">
        <f t="shared" si="212"/>
        <v>0</v>
      </c>
      <c r="N512" s="163">
        <f t="shared" si="212"/>
        <v>0</v>
      </c>
      <c r="O512" s="164">
        <f t="shared" si="212"/>
        <v>0</v>
      </c>
      <c r="P512" s="164">
        <f t="shared" si="212"/>
        <v>0</v>
      </c>
      <c r="Q512" s="166">
        <f t="shared" si="212"/>
        <v>0</v>
      </c>
      <c r="R512" s="56"/>
      <c r="S512" s="163">
        <f>I512</f>
        <v>0</v>
      </c>
      <c r="T512" s="164">
        <f>M512</f>
        <v>0</v>
      </c>
      <c r="U512" s="165">
        <f>Q512</f>
        <v>0</v>
      </c>
    </row>
    <row r="513" spans="1:21" x14ac:dyDescent="0.2">
      <c r="A513" s="11" t="str">
        <f t="shared" si="194"/>
        <v>Lothian</v>
      </c>
      <c r="B513" s="11" t="str">
        <f t="shared" si="195"/>
        <v>Respiratory Medicine14</v>
      </c>
      <c r="C513" s="393" t="str">
        <f t="shared" si="207"/>
        <v>Respiratory Medicine</v>
      </c>
      <c r="D513" s="151">
        <v>14</v>
      </c>
      <c r="E513" s="152" t="s">
        <v>25</v>
      </c>
      <c r="F513" s="163" t="e">
        <f t="shared" ref="F513:Q513" si="213">F512/(F507/13)</f>
        <v>#DIV/0!</v>
      </c>
      <c r="G513" s="164" t="e">
        <f t="shared" si="213"/>
        <v>#DIV/0!</v>
      </c>
      <c r="H513" s="164" t="e">
        <f t="shared" si="213"/>
        <v>#DIV/0!</v>
      </c>
      <c r="I513" s="166" t="e">
        <f t="shared" si="213"/>
        <v>#DIV/0!</v>
      </c>
      <c r="J513" s="163" t="e">
        <f t="shared" si="213"/>
        <v>#DIV/0!</v>
      </c>
      <c r="K513" s="164" t="e">
        <f t="shared" si="213"/>
        <v>#DIV/0!</v>
      </c>
      <c r="L513" s="164" t="e">
        <f t="shared" si="213"/>
        <v>#DIV/0!</v>
      </c>
      <c r="M513" s="166" t="e">
        <f t="shared" si="213"/>
        <v>#DIV/0!</v>
      </c>
      <c r="N513" s="163" t="e">
        <f t="shared" si="213"/>
        <v>#DIV/0!</v>
      </c>
      <c r="O513" s="164" t="e">
        <f t="shared" si="213"/>
        <v>#DIV/0!</v>
      </c>
      <c r="P513" s="164" t="e">
        <f t="shared" si="213"/>
        <v>#DIV/0!</v>
      </c>
      <c r="Q513" s="166" t="e">
        <f t="shared" si="213"/>
        <v>#DIV/0!</v>
      </c>
      <c r="R513" s="56"/>
      <c r="S513" s="163" t="e">
        <f>I513</f>
        <v>#DIV/0!</v>
      </c>
      <c r="T513" s="164" t="e">
        <f>M513</f>
        <v>#DIV/0!</v>
      </c>
      <c r="U513" s="165" t="e">
        <f>Q513</f>
        <v>#DIV/0!</v>
      </c>
    </row>
    <row r="514" spans="1:21" x14ac:dyDescent="0.2">
      <c r="A514" s="11" t="str">
        <f t="shared" si="194"/>
        <v>Lothian</v>
      </c>
      <c r="B514" s="11" t="str">
        <f t="shared" si="195"/>
        <v>Respiratory Medicine15</v>
      </c>
      <c r="C514" s="393" t="str">
        <f t="shared" si="207"/>
        <v>Respiratory Medicine</v>
      </c>
      <c r="D514" s="86">
        <v>15</v>
      </c>
      <c r="E514" s="45" t="s">
        <v>30</v>
      </c>
      <c r="F514" s="48"/>
      <c r="G514" s="46"/>
      <c r="H514" s="46"/>
      <c r="I514" s="47"/>
      <c r="J514" s="48"/>
      <c r="K514" s="46"/>
      <c r="L514" s="46"/>
      <c r="M514" s="47"/>
      <c r="N514" s="48"/>
      <c r="O514" s="46"/>
      <c r="P514" s="46"/>
      <c r="Q514" s="47"/>
      <c r="R514" s="39"/>
      <c r="S514" s="163">
        <f>I514</f>
        <v>0</v>
      </c>
      <c r="T514" s="164">
        <f>M514</f>
        <v>0</v>
      </c>
      <c r="U514" s="165">
        <f>Q514</f>
        <v>0</v>
      </c>
    </row>
    <row r="515" spans="1:21" x14ac:dyDescent="0.2">
      <c r="A515" s="11" t="str">
        <f t="shared" si="194"/>
        <v>Lothian</v>
      </c>
      <c r="B515" s="11" t="str">
        <f t="shared" si="195"/>
        <v>Respiratory Medicine16</v>
      </c>
      <c r="C515" s="393" t="str">
        <f t="shared" si="207"/>
        <v>Respiratory Medicine</v>
      </c>
      <c r="D515" s="151">
        <v>16</v>
      </c>
      <c r="E515" s="152" t="s">
        <v>187</v>
      </c>
      <c r="F515" s="163">
        <v>0.80684392187451581</v>
      </c>
      <c r="G515" s="164">
        <v>0.74140466307147168</v>
      </c>
      <c r="H515" s="164">
        <v>0.64872908018753761</v>
      </c>
      <c r="I515" s="166">
        <v>0.55605349730360354</v>
      </c>
      <c r="J515" s="163">
        <v>0.46337791441966958</v>
      </c>
      <c r="K515" s="164">
        <v>0.37070233153573584</v>
      </c>
      <c r="L515" s="164">
        <v>0.18535116576786792</v>
      </c>
      <c r="M515" s="166">
        <v>0</v>
      </c>
      <c r="N515" s="400" t="s">
        <v>15</v>
      </c>
      <c r="O515" s="401" t="s">
        <v>15</v>
      </c>
      <c r="P515" s="401" t="s">
        <v>15</v>
      </c>
      <c r="Q515" s="402" t="s">
        <v>15</v>
      </c>
      <c r="R515" s="39"/>
      <c r="S515" s="163">
        <f>I515</f>
        <v>0.55605349730360354</v>
      </c>
      <c r="T515" s="164">
        <f>M515</f>
        <v>0</v>
      </c>
      <c r="U515" s="165" t="str">
        <f>Q515</f>
        <v>-</v>
      </c>
    </row>
    <row r="516" spans="1:21" ht="13.5" thickBot="1" x14ac:dyDescent="0.25">
      <c r="A516" s="11" t="str">
        <f t="shared" si="194"/>
        <v>Lothian</v>
      </c>
      <c r="B516" s="11" t="str">
        <f t="shared" si="195"/>
        <v>Respiratory Medicine17</v>
      </c>
      <c r="C516" s="393" t="str">
        <f t="shared" si="207"/>
        <v>Respiratory Medicine</v>
      </c>
      <c r="D516" s="86">
        <v>17</v>
      </c>
      <c r="E516" s="44" t="s">
        <v>31</v>
      </c>
      <c r="F516" s="48"/>
      <c r="G516" s="46"/>
      <c r="H516" s="46"/>
      <c r="I516" s="47"/>
      <c r="J516" s="48"/>
      <c r="K516" s="46"/>
      <c r="L516" s="46"/>
      <c r="M516" s="47"/>
      <c r="N516" s="48"/>
      <c r="O516" s="46"/>
      <c r="P516" s="46"/>
      <c r="Q516" s="47"/>
      <c r="R516" s="39"/>
      <c r="S516" s="163">
        <f>I516</f>
        <v>0</v>
      </c>
      <c r="T516" s="164">
        <f>M516</f>
        <v>0</v>
      </c>
      <c r="U516" s="165">
        <f>Q516</f>
        <v>0</v>
      </c>
    </row>
    <row r="517" spans="1:21" ht="18.75" thickBot="1" x14ac:dyDescent="0.3">
      <c r="A517" s="11" t="str">
        <f t="shared" si="194"/>
        <v>Lothian</v>
      </c>
      <c r="B517" s="11" t="str">
        <f t="shared" si="195"/>
        <v>Restorative DentistryRestorative Dentistry</v>
      </c>
      <c r="C517" s="407" t="str">
        <f>D517</f>
        <v>Restorative Dentistry</v>
      </c>
      <c r="D517" s="408" t="s">
        <v>75</v>
      </c>
      <c r="E517" s="80"/>
      <c r="F517" s="124"/>
      <c r="G517" s="81"/>
      <c r="H517" s="81"/>
      <c r="I517" s="81"/>
      <c r="J517" s="81"/>
      <c r="K517" s="81"/>
      <c r="L517" s="81"/>
      <c r="M517" s="81"/>
      <c r="N517" s="69"/>
      <c r="O517" s="69"/>
      <c r="P517" s="69"/>
      <c r="Q517" s="69"/>
      <c r="R517" s="69"/>
      <c r="S517" s="131"/>
      <c r="T517" s="131"/>
      <c r="U517" s="132"/>
    </row>
    <row r="518" spans="1:21" x14ac:dyDescent="0.2">
      <c r="A518" s="11" t="str">
        <f t="shared" si="194"/>
        <v>Lothian</v>
      </c>
      <c r="B518" s="11" t="str">
        <f t="shared" si="195"/>
        <v>Restorative Dentistry1</v>
      </c>
      <c r="C518" s="393" t="str">
        <f t="shared" ref="C518:C540" si="214">C517</f>
        <v>Restorative Dentistry</v>
      </c>
      <c r="D518" s="84">
        <v>1</v>
      </c>
      <c r="E518" s="21" t="s">
        <v>52</v>
      </c>
      <c r="F518" s="516"/>
      <c r="G518" s="20"/>
      <c r="H518" s="20"/>
      <c r="I518" s="117"/>
      <c r="J518" s="125"/>
      <c r="K518" s="13"/>
      <c r="L518" s="13"/>
      <c r="M518" s="126"/>
      <c r="N518" s="125"/>
      <c r="O518" s="13"/>
      <c r="P518" s="13"/>
      <c r="Q518" s="126"/>
      <c r="R518" s="41"/>
      <c r="S518" s="114"/>
      <c r="T518" s="65"/>
      <c r="U518" s="115"/>
    </row>
    <row r="519" spans="1:21" x14ac:dyDescent="0.2">
      <c r="A519" s="11" t="str">
        <f t="shared" si="194"/>
        <v>Lothian</v>
      </c>
      <c r="B519" s="11" t="str">
        <f t="shared" si="195"/>
        <v>Restorative Dentistry2</v>
      </c>
      <c r="C519" s="393" t="str">
        <f t="shared" si="214"/>
        <v>Restorative Dentistry</v>
      </c>
      <c r="D519" s="84">
        <v>2</v>
      </c>
      <c r="E519" s="21" t="s">
        <v>93</v>
      </c>
      <c r="F519" s="197"/>
      <c r="G519" s="20"/>
      <c r="H519" s="20"/>
      <c r="I519" s="117"/>
      <c r="J519" s="116"/>
      <c r="K519" s="20"/>
      <c r="L519" s="20"/>
      <c r="M519" s="117"/>
      <c r="N519" s="116"/>
      <c r="O519" s="20"/>
      <c r="P519" s="20"/>
      <c r="Q519" s="117"/>
      <c r="R519" s="41"/>
      <c r="S519" s="114"/>
      <c r="T519" s="65"/>
      <c r="U519" s="115"/>
    </row>
    <row r="520" spans="1:21" x14ac:dyDescent="0.2">
      <c r="A520" s="11" t="str">
        <f t="shared" si="194"/>
        <v>Lothian</v>
      </c>
      <c r="B520" s="11" t="str">
        <f t="shared" si="195"/>
        <v>Restorative Dentistry3</v>
      </c>
      <c r="C520" s="393" t="str">
        <f t="shared" si="214"/>
        <v>Restorative Dentistry</v>
      </c>
      <c r="D520" s="84">
        <v>3</v>
      </c>
      <c r="E520" s="21" t="s">
        <v>94</v>
      </c>
      <c r="F520" s="197"/>
      <c r="G520" s="20"/>
      <c r="H520" s="20"/>
      <c r="I520" s="117"/>
      <c r="J520" s="116"/>
      <c r="K520" s="20"/>
      <c r="L520" s="20"/>
      <c r="M520" s="117"/>
      <c r="N520" s="116"/>
      <c r="O520" s="20"/>
      <c r="P520" s="20"/>
      <c r="Q520" s="117"/>
      <c r="R520" s="41"/>
      <c r="S520" s="114"/>
      <c r="T520" s="65"/>
      <c r="U520" s="115"/>
    </row>
    <row r="521" spans="1:21" x14ac:dyDescent="0.2">
      <c r="A521" s="11" t="str">
        <f t="shared" si="194"/>
        <v>Lothian</v>
      </c>
      <c r="B521" s="11" t="str">
        <f t="shared" si="195"/>
        <v xml:space="preserve">Restorative Dentistry </v>
      </c>
      <c r="C521" s="393" t="str">
        <f t="shared" si="214"/>
        <v>Restorative Dentistry</v>
      </c>
      <c r="D521" s="88" t="s">
        <v>79</v>
      </c>
      <c r="E521" s="34"/>
      <c r="F521" s="20"/>
      <c r="G521" s="20"/>
      <c r="H521" s="20"/>
      <c r="I521" s="117"/>
      <c r="J521" s="127"/>
      <c r="K521" s="52"/>
      <c r="L521" s="52"/>
      <c r="M521" s="128"/>
      <c r="N521" s="127"/>
      <c r="O521" s="52"/>
      <c r="P521" s="52"/>
      <c r="Q521" s="128"/>
      <c r="R521" s="41"/>
      <c r="S521" s="114"/>
      <c r="T521" s="65"/>
      <c r="U521" s="115"/>
    </row>
    <row r="522" spans="1:21" x14ac:dyDescent="0.2">
      <c r="A522" s="11" t="str">
        <f t="shared" si="194"/>
        <v>Lothian</v>
      </c>
      <c r="B522" s="11" t="str">
        <f t="shared" si="195"/>
        <v xml:space="preserve">Restorative Dentistry </v>
      </c>
      <c r="C522" s="393" t="str">
        <f t="shared" si="214"/>
        <v>Restorative Dentistry</v>
      </c>
      <c r="D522" s="84" t="s">
        <v>79</v>
      </c>
      <c r="E522" s="21" t="s">
        <v>33</v>
      </c>
      <c r="F522" s="23"/>
      <c r="G522" s="24"/>
      <c r="H522" s="24"/>
      <c r="I522" s="25"/>
      <c r="J522" s="23"/>
      <c r="K522" s="24"/>
      <c r="L522" s="24"/>
      <c r="M522" s="25"/>
      <c r="N522" s="23"/>
      <c r="O522" s="24"/>
      <c r="P522" s="24"/>
      <c r="Q522" s="25"/>
      <c r="R522" s="41"/>
      <c r="S522" s="71"/>
      <c r="T522" s="72"/>
      <c r="U522" s="97"/>
    </row>
    <row r="523" spans="1:21" x14ac:dyDescent="0.2">
      <c r="A523" s="11" t="str">
        <f t="shared" si="194"/>
        <v>Lothian</v>
      </c>
      <c r="B523" s="11" t="str">
        <f t="shared" si="195"/>
        <v>Restorative Dentistry4</v>
      </c>
      <c r="C523" s="393" t="str">
        <f t="shared" si="214"/>
        <v>Restorative Dentistry</v>
      </c>
      <c r="D523" s="86">
        <v>4</v>
      </c>
      <c r="E523" s="44" t="s">
        <v>14</v>
      </c>
      <c r="F523" s="27"/>
      <c r="G523" s="28"/>
      <c r="H523" s="28"/>
      <c r="I523" s="29"/>
      <c r="J523" s="27"/>
      <c r="K523" s="28"/>
      <c r="L523" s="28"/>
      <c r="M523" s="29"/>
      <c r="N523" s="27"/>
      <c r="O523" s="28"/>
      <c r="P523" s="28"/>
      <c r="Q523" s="29"/>
      <c r="R523" s="41"/>
      <c r="S523" s="179">
        <f>SUM(F523:I523)</f>
        <v>0</v>
      </c>
      <c r="T523" s="180">
        <f>SUM(J523:M523)</f>
        <v>0</v>
      </c>
      <c r="U523" s="181">
        <f>SUM(N523:Q523)</f>
        <v>0</v>
      </c>
    </row>
    <row r="524" spans="1:21" x14ac:dyDescent="0.2">
      <c r="A524" s="11" t="str">
        <f t="shared" si="194"/>
        <v>Lothian</v>
      </c>
      <c r="B524" s="11" t="str">
        <f t="shared" si="195"/>
        <v>Restorative Dentistry5</v>
      </c>
      <c r="C524" s="393" t="str">
        <f t="shared" si="214"/>
        <v>Restorative Dentistry</v>
      </c>
      <c r="D524" s="151">
        <v>5</v>
      </c>
      <c r="E524" s="158" t="s">
        <v>28</v>
      </c>
      <c r="F524" s="160">
        <v>0</v>
      </c>
      <c r="G524" s="154">
        <v>0</v>
      </c>
      <c r="H524" s="154">
        <v>0</v>
      </c>
      <c r="I524" s="155">
        <v>0</v>
      </c>
      <c r="J524" s="153">
        <v>0</v>
      </c>
      <c r="K524" s="154">
        <v>0</v>
      </c>
      <c r="L524" s="154">
        <v>0</v>
      </c>
      <c r="M524" s="155">
        <v>0</v>
      </c>
      <c r="N524" s="153">
        <v>0</v>
      </c>
      <c r="O524" s="154">
        <v>0</v>
      </c>
      <c r="P524" s="154">
        <v>0</v>
      </c>
      <c r="Q524" s="155">
        <v>0</v>
      </c>
      <c r="R524" s="79"/>
      <c r="S524" s="153">
        <f>SUM(F524:I524)</f>
        <v>0</v>
      </c>
      <c r="T524" s="154">
        <f>SUM(J524:M524)</f>
        <v>0</v>
      </c>
      <c r="U524" s="157">
        <f>SUM(N524:Q524)</f>
        <v>0</v>
      </c>
    </row>
    <row r="525" spans="1:21" x14ac:dyDescent="0.2">
      <c r="A525" s="11" t="str">
        <f t="shared" si="194"/>
        <v>Lothian</v>
      </c>
      <c r="B525" s="11" t="str">
        <f t="shared" si="195"/>
        <v>Restorative Dentistry6</v>
      </c>
      <c r="C525" s="393" t="str">
        <f t="shared" si="214"/>
        <v>Restorative Dentistry</v>
      </c>
      <c r="D525" s="87">
        <v>6</v>
      </c>
      <c r="E525" s="45" t="s">
        <v>13</v>
      </c>
      <c r="F525" s="31"/>
      <c r="G525" s="32"/>
      <c r="H525" s="32"/>
      <c r="I525" s="33"/>
      <c r="J525" s="31"/>
      <c r="K525" s="32"/>
      <c r="L525" s="32"/>
      <c r="M525" s="33"/>
      <c r="N525" s="31"/>
      <c r="O525" s="32"/>
      <c r="P525" s="32"/>
      <c r="Q525" s="33"/>
      <c r="R525" s="41"/>
      <c r="S525" s="159">
        <f>SUM(F525:I525)</f>
        <v>0</v>
      </c>
      <c r="T525" s="160">
        <f>SUM(J525:M525)</f>
        <v>0</v>
      </c>
      <c r="U525" s="162">
        <f>SUM(N525:Q525)</f>
        <v>0</v>
      </c>
    </row>
    <row r="526" spans="1:21" x14ac:dyDescent="0.2">
      <c r="A526" s="11" t="str">
        <f t="shared" ref="A526:A589" si="215">$E$5</f>
        <v>Lothian</v>
      </c>
      <c r="B526" s="11" t="str">
        <f t="shared" ref="B526:B589" si="216">CONCATENATE(C526,D526)</f>
        <v>Restorative Dentistry7</v>
      </c>
      <c r="C526" s="393" t="str">
        <f t="shared" si="214"/>
        <v>Restorative Dentistry</v>
      </c>
      <c r="D526" s="84">
        <v>7</v>
      </c>
      <c r="E526" s="21" t="s">
        <v>16</v>
      </c>
      <c r="F526" s="62">
        <f t="shared" ref="F526:Q526" si="217">SUM(F523:F524)-F525</f>
        <v>0</v>
      </c>
      <c r="G526" s="63">
        <f t="shared" si="217"/>
        <v>0</v>
      </c>
      <c r="H526" s="63">
        <f t="shared" si="217"/>
        <v>0</v>
      </c>
      <c r="I526" s="64">
        <f t="shared" si="217"/>
        <v>0</v>
      </c>
      <c r="J526" s="62">
        <f t="shared" si="217"/>
        <v>0</v>
      </c>
      <c r="K526" s="63">
        <f t="shared" si="217"/>
        <v>0</v>
      </c>
      <c r="L526" s="63">
        <f t="shared" si="217"/>
        <v>0</v>
      </c>
      <c r="M526" s="64">
        <f t="shared" si="217"/>
        <v>0</v>
      </c>
      <c r="N526" s="62">
        <f t="shared" si="217"/>
        <v>0</v>
      </c>
      <c r="O526" s="63">
        <f t="shared" si="217"/>
        <v>0</v>
      </c>
      <c r="P526" s="63">
        <f t="shared" si="217"/>
        <v>0</v>
      </c>
      <c r="Q526" s="64">
        <f t="shared" si="217"/>
        <v>0</v>
      </c>
      <c r="R526" s="79"/>
      <c r="S526" s="62">
        <f>SUM(F526:I526)</f>
        <v>0</v>
      </c>
      <c r="T526" s="63">
        <f>SUM(J526:M526)</f>
        <v>0</v>
      </c>
      <c r="U526" s="100">
        <f>SUM(N526:Q526)</f>
        <v>0</v>
      </c>
    </row>
    <row r="527" spans="1:21" x14ac:dyDescent="0.2">
      <c r="A527" s="11" t="str">
        <f t="shared" si="215"/>
        <v>Lothian</v>
      </c>
      <c r="B527" s="11" t="str">
        <f t="shared" si="216"/>
        <v xml:space="preserve">Restorative Dentistry </v>
      </c>
      <c r="C527" s="393" t="str">
        <f t="shared" si="214"/>
        <v>Restorative Dentistry</v>
      </c>
      <c r="D527" s="88" t="s">
        <v>79</v>
      </c>
      <c r="E527" s="34"/>
      <c r="F527" s="35"/>
      <c r="G527" s="36"/>
      <c r="H527" s="36"/>
      <c r="I527" s="37"/>
      <c r="J527" s="38"/>
      <c r="K527" s="39"/>
      <c r="L527" s="39"/>
      <c r="M527" s="40"/>
      <c r="N527" s="38"/>
      <c r="O527" s="39"/>
      <c r="P527" s="39"/>
      <c r="Q527" s="40"/>
      <c r="R527" s="41"/>
      <c r="S527" s="77"/>
      <c r="T527" s="56"/>
      <c r="U527" s="101"/>
    </row>
    <row r="528" spans="1:21" x14ac:dyDescent="0.2">
      <c r="A528" s="11" t="str">
        <f t="shared" si="215"/>
        <v>Lothian</v>
      </c>
      <c r="B528" s="11" t="str">
        <f t="shared" si="216"/>
        <v xml:space="preserve">Restorative Dentistry </v>
      </c>
      <c r="C528" s="393" t="str">
        <f t="shared" si="214"/>
        <v>Restorative Dentistry</v>
      </c>
      <c r="D528" s="84" t="s">
        <v>79</v>
      </c>
      <c r="E528" s="21" t="s">
        <v>29</v>
      </c>
      <c r="F528" s="23"/>
      <c r="G528" s="24"/>
      <c r="H528" s="24"/>
      <c r="I528" s="25"/>
      <c r="J528" s="23"/>
      <c r="K528" s="24"/>
      <c r="L528" s="24"/>
      <c r="M528" s="25"/>
      <c r="N528" s="23"/>
      <c r="O528" s="24"/>
      <c r="P528" s="24"/>
      <c r="Q528" s="25"/>
      <c r="R528" s="41"/>
      <c r="S528" s="71"/>
      <c r="T528" s="72"/>
      <c r="U528" s="97"/>
    </row>
    <row r="529" spans="1:21" x14ac:dyDescent="0.2">
      <c r="A529" s="11" t="str">
        <f t="shared" si="215"/>
        <v>Lothian</v>
      </c>
      <c r="B529" s="11" t="str">
        <f t="shared" si="216"/>
        <v>Restorative Dentistry8</v>
      </c>
      <c r="C529" s="393" t="str">
        <f t="shared" si="214"/>
        <v>Restorative Dentistry</v>
      </c>
      <c r="D529" s="86">
        <v>8</v>
      </c>
      <c r="E529" s="44" t="s">
        <v>46</v>
      </c>
      <c r="F529" s="27"/>
      <c r="G529" s="28"/>
      <c r="H529" s="28"/>
      <c r="I529" s="29"/>
      <c r="J529" s="27"/>
      <c r="K529" s="28"/>
      <c r="L529" s="28"/>
      <c r="M529" s="29"/>
      <c r="N529" s="27"/>
      <c r="O529" s="28"/>
      <c r="P529" s="28"/>
      <c r="Q529" s="29"/>
      <c r="R529" s="39"/>
      <c r="S529" s="153">
        <f>SUM(F529:I529)</f>
        <v>0</v>
      </c>
      <c r="T529" s="154">
        <f>SUM(J529:M529)</f>
        <v>0</v>
      </c>
      <c r="U529" s="157">
        <f>SUM(N529:Q529)</f>
        <v>0</v>
      </c>
    </row>
    <row r="530" spans="1:21" x14ac:dyDescent="0.2">
      <c r="A530" s="11" t="str">
        <f t="shared" si="215"/>
        <v>Lothian</v>
      </c>
      <c r="B530" s="11" t="str">
        <f t="shared" si="216"/>
        <v>Restorative Dentistry9</v>
      </c>
      <c r="C530" s="393" t="str">
        <f t="shared" si="214"/>
        <v>Restorative Dentistry</v>
      </c>
      <c r="D530" s="86">
        <v>9</v>
      </c>
      <c r="E530" s="45" t="s">
        <v>53</v>
      </c>
      <c r="F530" s="31"/>
      <c r="G530" s="32"/>
      <c r="H530" s="32"/>
      <c r="I530" s="33"/>
      <c r="J530" s="31"/>
      <c r="K530" s="32"/>
      <c r="L530" s="32"/>
      <c r="M530" s="33"/>
      <c r="N530" s="31"/>
      <c r="O530" s="32"/>
      <c r="P530" s="32"/>
      <c r="Q530" s="33"/>
      <c r="R530" s="39"/>
      <c r="S530" s="159">
        <f>SUM(F530:I530)</f>
        <v>0</v>
      </c>
      <c r="T530" s="160">
        <f>SUM(J530:M530)</f>
        <v>0</v>
      </c>
      <c r="U530" s="162">
        <f>SUM(N530:Q530)</f>
        <v>0</v>
      </c>
    </row>
    <row r="531" spans="1:21" x14ac:dyDescent="0.2">
      <c r="A531" s="11" t="str">
        <f t="shared" si="215"/>
        <v>Lothian</v>
      </c>
      <c r="B531" s="11" t="str">
        <f t="shared" si="216"/>
        <v>Restorative Dentistry10</v>
      </c>
      <c r="C531" s="393" t="str">
        <f t="shared" si="214"/>
        <v>Restorative Dentistry</v>
      </c>
      <c r="D531" s="84">
        <v>10</v>
      </c>
      <c r="E531" s="21" t="s">
        <v>32</v>
      </c>
      <c r="F531" s="62">
        <f t="shared" ref="F531:Q531" si="218">SUM(F529:F530)</f>
        <v>0</v>
      </c>
      <c r="G531" s="63">
        <f t="shared" si="218"/>
        <v>0</v>
      </c>
      <c r="H531" s="63">
        <f t="shared" si="218"/>
        <v>0</v>
      </c>
      <c r="I531" s="64">
        <f t="shared" si="218"/>
        <v>0</v>
      </c>
      <c r="J531" s="62">
        <f t="shared" si="218"/>
        <v>0</v>
      </c>
      <c r="K531" s="63">
        <f t="shared" si="218"/>
        <v>0</v>
      </c>
      <c r="L531" s="63">
        <f t="shared" si="218"/>
        <v>0</v>
      </c>
      <c r="M531" s="64">
        <f t="shared" si="218"/>
        <v>0</v>
      </c>
      <c r="N531" s="62">
        <f t="shared" si="218"/>
        <v>0</v>
      </c>
      <c r="O531" s="63">
        <f t="shared" si="218"/>
        <v>0</v>
      </c>
      <c r="P531" s="63">
        <f t="shared" si="218"/>
        <v>0</v>
      </c>
      <c r="Q531" s="64">
        <f t="shared" si="218"/>
        <v>0</v>
      </c>
      <c r="R531" s="79"/>
      <c r="S531" s="62">
        <f>SUM(F531:I531)</f>
        <v>0</v>
      </c>
      <c r="T531" s="63">
        <f>SUM(J531:M531)</f>
        <v>0</v>
      </c>
      <c r="U531" s="100">
        <f>SUM(N531:Q531)</f>
        <v>0</v>
      </c>
    </row>
    <row r="532" spans="1:21" x14ac:dyDescent="0.2">
      <c r="A532" s="11" t="str">
        <f t="shared" si="215"/>
        <v>Lothian</v>
      </c>
      <c r="B532" s="11" t="str">
        <f t="shared" si="216"/>
        <v xml:space="preserve">Restorative Dentistry </v>
      </c>
      <c r="C532" s="393" t="str">
        <f t="shared" si="214"/>
        <v>Restorative Dentistry</v>
      </c>
      <c r="D532" s="89" t="s">
        <v>79</v>
      </c>
      <c r="E532" s="43"/>
      <c r="F532" s="38"/>
      <c r="G532" s="39"/>
      <c r="H532" s="39"/>
      <c r="I532" s="40"/>
      <c r="J532" s="38"/>
      <c r="K532" s="39"/>
      <c r="L532" s="39"/>
      <c r="M532" s="40"/>
      <c r="N532" s="38"/>
      <c r="O532" s="39"/>
      <c r="P532" s="39"/>
      <c r="Q532" s="40"/>
      <c r="R532" s="39"/>
      <c r="S532" s="77"/>
      <c r="T532" s="56"/>
      <c r="U532" s="101"/>
    </row>
    <row r="533" spans="1:21" x14ac:dyDescent="0.2">
      <c r="A533" s="11" t="str">
        <f t="shared" si="215"/>
        <v>Lothian</v>
      </c>
      <c r="B533" s="11" t="str">
        <f t="shared" si="216"/>
        <v xml:space="preserve">Restorative Dentistry </v>
      </c>
      <c r="C533" s="393" t="str">
        <f t="shared" si="214"/>
        <v>Restorative Dentistry</v>
      </c>
      <c r="D533" s="84" t="s">
        <v>79</v>
      </c>
      <c r="E533" s="21" t="s">
        <v>24</v>
      </c>
      <c r="F533" s="23"/>
      <c r="G533" s="24"/>
      <c r="H533" s="24"/>
      <c r="I533" s="25"/>
      <c r="J533" s="23"/>
      <c r="K533" s="24"/>
      <c r="L533" s="24"/>
      <c r="M533" s="25"/>
      <c r="N533" s="23"/>
      <c r="O533" s="24"/>
      <c r="P533" s="24"/>
      <c r="Q533" s="25"/>
      <c r="R533" s="39"/>
      <c r="S533" s="71"/>
      <c r="T533" s="72"/>
      <c r="U533" s="97"/>
    </row>
    <row r="534" spans="1:21" x14ac:dyDescent="0.2">
      <c r="A534" s="11" t="str">
        <f t="shared" si="215"/>
        <v>Lothian</v>
      </c>
      <c r="B534" s="11" t="str">
        <f t="shared" si="216"/>
        <v>Restorative Dentistry11</v>
      </c>
      <c r="C534" s="393" t="str">
        <f t="shared" si="214"/>
        <v>Restorative Dentistry</v>
      </c>
      <c r="D534" s="151">
        <v>11</v>
      </c>
      <c r="E534" s="152" t="s">
        <v>109</v>
      </c>
      <c r="F534" s="153">
        <f t="shared" ref="F534:Q534" si="219">F526-F529</f>
        <v>0</v>
      </c>
      <c r="G534" s="154">
        <f t="shared" si="219"/>
        <v>0</v>
      </c>
      <c r="H534" s="154">
        <f t="shared" si="219"/>
        <v>0</v>
      </c>
      <c r="I534" s="155">
        <f t="shared" si="219"/>
        <v>0</v>
      </c>
      <c r="J534" s="153">
        <f t="shared" si="219"/>
        <v>0</v>
      </c>
      <c r="K534" s="154">
        <f t="shared" si="219"/>
        <v>0</v>
      </c>
      <c r="L534" s="154">
        <f t="shared" si="219"/>
        <v>0</v>
      </c>
      <c r="M534" s="155">
        <f t="shared" si="219"/>
        <v>0</v>
      </c>
      <c r="N534" s="153">
        <f t="shared" si="219"/>
        <v>0</v>
      </c>
      <c r="O534" s="154">
        <f t="shared" si="219"/>
        <v>0</v>
      </c>
      <c r="P534" s="154">
        <f t="shared" si="219"/>
        <v>0</v>
      </c>
      <c r="Q534" s="155">
        <f t="shared" si="219"/>
        <v>0</v>
      </c>
      <c r="R534" s="56"/>
      <c r="S534" s="155">
        <f>S526-S529</f>
        <v>0</v>
      </c>
      <c r="T534" s="154">
        <f>T526-T529</f>
        <v>0</v>
      </c>
      <c r="U534" s="157">
        <f>U526-U529</f>
        <v>0</v>
      </c>
    </row>
    <row r="535" spans="1:21" x14ac:dyDescent="0.2">
      <c r="A535" s="11" t="str">
        <f t="shared" si="215"/>
        <v>Lothian</v>
      </c>
      <c r="B535" s="11" t="str">
        <f t="shared" si="216"/>
        <v>Restorative Dentistry12</v>
      </c>
      <c r="C535" s="393" t="str">
        <f t="shared" si="214"/>
        <v>Restorative Dentistry</v>
      </c>
      <c r="D535" s="151">
        <v>12</v>
      </c>
      <c r="E535" s="152" t="s">
        <v>110</v>
      </c>
      <c r="F535" s="159">
        <f t="shared" ref="F535:U535" si="220">F526-F531</f>
        <v>0</v>
      </c>
      <c r="G535" s="160">
        <f t="shared" si="220"/>
        <v>0</v>
      </c>
      <c r="H535" s="160">
        <f t="shared" si="220"/>
        <v>0</v>
      </c>
      <c r="I535" s="161">
        <f t="shared" si="220"/>
        <v>0</v>
      </c>
      <c r="J535" s="159">
        <f t="shared" si="220"/>
        <v>0</v>
      </c>
      <c r="K535" s="160">
        <f t="shared" si="220"/>
        <v>0</v>
      </c>
      <c r="L535" s="160">
        <f t="shared" si="220"/>
        <v>0</v>
      </c>
      <c r="M535" s="161">
        <f t="shared" si="220"/>
        <v>0</v>
      </c>
      <c r="N535" s="159">
        <f t="shared" si="220"/>
        <v>0</v>
      </c>
      <c r="O535" s="160">
        <f t="shared" si="220"/>
        <v>0</v>
      </c>
      <c r="P535" s="160">
        <f t="shared" si="220"/>
        <v>0</v>
      </c>
      <c r="Q535" s="161">
        <f t="shared" si="220"/>
        <v>0</v>
      </c>
      <c r="R535" s="56">
        <f t="shared" si="220"/>
        <v>0</v>
      </c>
      <c r="S535" s="159">
        <f t="shared" si="220"/>
        <v>0</v>
      </c>
      <c r="T535" s="160">
        <f t="shared" si="220"/>
        <v>0</v>
      </c>
      <c r="U535" s="162">
        <f t="shared" si="220"/>
        <v>0</v>
      </c>
    </row>
    <row r="536" spans="1:21" x14ac:dyDescent="0.2">
      <c r="A536" s="11" t="str">
        <f t="shared" si="215"/>
        <v>Lothian</v>
      </c>
      <c r="B536" s="11" t="str">
        <f t="shared" si="216"/>
        <v>Restorative Dentistry13</v>
      </c>
      <c r="C536" s="393" t="str">
        <f t="shared" si="214"/>
        <v>Restorative Dentistry</v>
      </c>
      <c r="D536" s="151">
        <v>13</v>
      </c>
      <c r="E536" s="158" t="s">
        <v>27</v>
      </c>
      <c r="F536" s="170">
        <f>F520+F535</f>
        <v>0</v>
      </c>
      <c r="G536" s="164">
        <f>F536+G535</f>
        <v>0</v>
      </c>
      <c r="H536" s="164">
        <f t="shared" ref="H536:Q536" si="221">G536+H535</f>
        <v>0</v>
      </c>
      <c r="I536" s="166">
        <f t="shared" si="221"/>
        <v>0</v>
      </c>
      <c r="J536" s="163">
        <f t="shared" si="221"/>
        <v>0</v>
      </c>
      <c r="K536" s="164">
        <f t="shared" si="221"/>
        <v>0</v>
      </c>
      <c r="L536" s="164">
        <f t="shared" si="221"/>
        <v>0</v>
      </c>
      <c r="M536" s="166">
        <f t="shared" si="221"/>
        <v>0</v>
      </c>
      <c r="N536" s="163">
        <f t="shared" si="221"/>
        <v>0</v>
      </c>
      <c r="O536" s="164">
        <f t="shared" si="221"/>
        <v>0</v>
      </c>
      <c r="P536" s="164">
        <f t="shared" si="221"/>
        <v>0</v>
      </c>
      <c r="Q536" s="166">
        <f t="shared" si="221"/>
        <v>0</v>
      </c>
      <c r="R536" s="56"/>
      <c r="S536" s="163">
        <f>I536</f>
        <v>0</v>
      </c>
      <c r="T536" s="164">
        <f>M536</f>
        <v>0</v>
      </c>
      <c r="U536" s="165">
        <f>Q536</f>
        <v>0</v>
      </c>
    </row>
    <row r="537" spans="1:21" x14ac:dyDescent="0.2">
      <c r="A537" s="11" t="str">
        <f t="shared" si="215"/>
        <v>Lothian</v>
      </c>
      <c r="B537" s="11" t="str">
        <f t="shared" si="216"/>
        <v>Restorative Dentistry14</v>
      </c>
      <c r="C537" s="393" t="str">
        <f t="shared" si="214"/>
        <v>Restorative Dentistry</v>
      </c>
      <c r="D537" s="151">
        <v>14</v>
      </c>
      <c r="E537" s="152" t="s">
        <v>25</v>
      </c>
      <c r="F537" s="163" t="e">
        <f t="shared" ref="F537:Q537" si="222">F536/(F531/13)</f>
        <v>#DIV/0!</v>
      </c>
      <c r="G537" s="164" t="e">
        <f t="shared" si="222"/>
        <v>#DIV/0!</v>
      </c>
      <c r="H537" s="164" t="e">
        <f t="shared" si="222"/>
        <v>#DIV/0!</v>
      </c>
      <c r="I537" s="166" t="e">
        <f t="shared" si="222"/>
        <v>#DIV/0!</v>
      </c>
      <c r="J537" s="163" t="e">
        <f t="shared" si="222"/>
        <v>#DIV/0!</v>
      </c>
      <c r="K537" s="164" t="e">
        <f t="shared" si="222"/>
        <v>#DIV/0!</v>
      </c>
      <c r="L537" s="164" t="e">
        <f t="shared" si="222"/>
        <v>#DIV/0!</v>
      </c>
      <c r="M537" s="166" t="e">
        <f t="shared" si="222"/>
        <v>#DIV/0!</v>
      </c>
      <c r="N537" s="163" t="e">
        <f t="shared" si="222"/>
        <v>#DIV/0!</v>
      </c>
      <c r="O537" s="164" t="e">
        <f t="shared" si="222"/>
        <v>#DIV/0!</v>
      </c>
      <c r="P537" s="164" t="e">
        <f t="shared" si="222"/>
        <v>#DIV/0!</v>
      </c>
      <c r="Q537" s="166" t="e">
        <f t="shared" si="222"/>
        <v>#DIV/0!</v>
      </c>
      <c r="R537" s="56"/>
      <c r="S537" s="163" t="e">
        <f>I537</f>
        <v>#DIV/0!</v>
      </c>
      <c r="T537" s="164" t="e">
        <f>M537</f>
        <v>#DIV/0!</v>
      </c>
      <c r="U537" s="165" t="e">
        <f>Q537</f>
        <v>#DIV/0!</v>
      </c>
    </row>
    <row r="538" spans="1:21" x14ac:dyDescent="0.2">
      <c r="A538" s="11" t="str">
        <f t="shared" si="215"/>
        <v>Lothian</v>
      </c>
      <c r="B538" s="11" t="str">
        <f t="shared" si="216"/>
        <v>Restorative Dentistry15</v>
      </c>
      <c r="C538" s="393" t="str">
        <f t="shared" si="214"/>
        <v>Restorative Dentistry</v>
      </c>
      <c r="D538" s="86">
        <v>15</v>
      </c>
      <c r="E538" s="45" t="s">
        <v>30</v>
      </c>
      <c r="F538" s="48"/>
      <c r="G538" s="46"/>
      <c r="H538" s="46"/>
      <c r="I538" s="47"/>
      <c r="J538" s="48"/>
      <c r="K538" s="46"/>
      <c r="L538" s="46"/>
      <c r="M538" s="47"/>
      <c r="N538" s="48"/>
      <c r="O538" s="46"/>
      <c r="P538" s="46"/>
      <c r="Q538" s="47"/>
      <c r="R538" s="39"/>
      <c r="S538" s="163">
        <f>I538</f>
        <v>0</v>
      </c>
      <c r="T538" s="164">
        <f>M538</f>
        <v>0</v>
      </c>
      <c r="U538" s="165">
        <f>Q538</f>
        <v>0</v>
      </c>
    </row>
    <row r="539" spans="1:21" x14ac:dyDescent="0.2">
      <c r="A539" s="11" t="str">
        <f t="shared" si="215"/>
        <v>Lothian</v>
      </c>
      <c r="B539" s="11" t="str">
        <f t="shared" si="216"/>
        <v>Restorative Dentistry16</v>
      </c>
      <c r="C539" s="393" t="str">
        <f t="shared" si="214"/>
        <v>Restorative Dentistry</v>
      </c>
      <c r="D539" s="151">
        <v>16</v>
      </c>
      <c r="E539" s="152" t="s">
        <v>187</v>
      </c>
      <c r="F539" s="163">
        <v>0</v>
      </c>
      <c r="G539" s="164">
        <v>0</v>
      </c>
      <c r="H539" s="164">
        <v>0</v>
      </c>
      <c r="I539" s="166">
        <v>0</v>
      </c>
      <c r="J539" s="163">
        <v>0</v>
      </c>
      <c r="K539" s="164">
        <v>0</v>
      </c>
      <c r="L539" s="164">
        <v>0</v>
      </c>
      <c r="M539" s="166">
        <v>0</v>
      </c>
      <c r="N539" s="400" t="s">
        <v>15</v>
      </c>
      <c r="O539" s="401" t="s">
        <v>15</v>
      </c>
      <c r="P539" s="401" t="s">
        <v>15</v>
      </c>
      <c r="Q539" s="402" t="s">
        <v>15</v>
      </c>
      <c r="R539" s="39"/>
      <c r="S539" s="163">
        <f>I539</f>
        <v>0</v>
      </c>
      <c r="T539" s="164">
        <f>M539</f>
        <v>0</v>
      </c>
      <c r="U539" s="165" t="str">
        <f>Q539</f>
        <v>-</v>
      </c>
    </row>
    <row r="540" spans="1:21" ht="13.5" thickBot="1" x14ac:dyDescent="0.25">
      <c r="A540" s="11" t="str">
        <f t="shared" si="215"/>
        <v>Lothian</v>
      </c>
      <c r="B540" s="11" t="str">
        <f t="shared" si="216"/>
        <v>Restorative Dentistry17</v>
      </c>
      <c r="C540" s="393" t="str">
        <f t="shared" si="214"/>
        <v>Restorative Dentistry</v>
      </c>
      <c r="D540" s="86">
        <v>17</v>
      </c>
      <c r="E540" s="44" t="s">
        <v>31</v>
      </c>
      <c r="F540" s="48"/>
      <c r="G540" s="46"/>
      <c r="H540" s="46"/>
      <c r="I540" s="47"/>
      <c r="J540" s="48"/>
      <c r="K540" s="46"/>
      <c r="L540" s="46"/>
      <c r="M540" s="47"/>
      <c r="N540" s="48"/>
      <c r="O540" s="46"/>
      <c r="P540" s="46"/>
      <c r="Q540" s="47"/>
      <c r="R540" s="39"/>
      <c r="S540" s="163">
        <f>I540</f>
        <v>0</v>
      </c>
      <c r="T540" s="164">
        <f>M540</f>
        <v>0</v>
      </c>
      <c r="U540" s="165">
        <f>Q540</f>
        <v>0</v>
      </c>
    </row>
    <row r="541" spans="1:21" ht="18.75" thickBot="1" x14ac:dyDescent="0.3">
      <c r="A541" s="11" t="str">
        <f t="shared" si="215"/>
        <v>Lothian</v>
      </c>
      <c r="B541" s="11" t="str">
        <f t="shared" si="216"/>
        <v>RheumatologyRheumatology</v>
      </c>
      <c r="C541" s="407" t="str">
        <f>D541</f>
        <v>Rheumatology</v>
      </c>
      <c r="D541" s="408" t="s">
        <v>76</v>
      </c>
      <c r="E541" s="80"/>
      <c r="F541" s="124"/>
      <c r="G541" s="81"/>
      <c r="H541" s="81"/>
      <c r="I541" s="81"/>
      <c r="J541" s="81"/>
      <c r="K541" s="81"/>
      <c r="L541" s="81"/>
      <c r="M541" s="81"/>
      <c r="N541" s="69"/>
      <c r="O541" s="69"/>
      <c r="P541" s="69"/>
      <c r="Q541" s="69"/>
      <c r="R541" s="69"/>
      <c r="S541" s="131"/>
      <c r="T541" s="131"/>
      <c r="U541" s="132"/>
    </row>
    <row r="542" spans="1:21" x14ac:dyDescent="0.2">
      <c r="A542" s="11" t="str">
        <f t="shared" si="215"/>
        <v>Lothian</v>
      </c>
      <c r="B542" s="11" t="str">
        <f t="shared" si="216"/>
        <v>Rheumatology1</v>
      </c>
      <c r="C542" s="393" t="str">
        <f t="shared" ref="C542:C564" si="223">C541</f>
        <v>Rheumatology</v>
      </c>
      <c r="D542" s="84">
        <v>1</v>
      </c>
      <c r="E542" s="21" t="s">
        <v>52</v>
      </c>
      <c r="F542" s="516"/>
      <c r="G542" s="20"/>
      <c r="H542" s="20"/>
      <c r="I542" s="117"/>
      <c r="J542" s="125"/>
      <c r="K542" s="13"/>
      <c r="L542" s="13"/>
      <c r="M542" s="126"/>
      <c r="N542" s="125"/>
      <c r="O542" s="13"/>
      <c r="P542" s="13"/>
      <c r="Q542" s="126"/>
      <c r="R542" s="41"/>
      <c r="S542" s="114"/>
      <c r="T542" s="65"/>
      <c r="U542" s="115"/>
    </row>
    <row r="543" spans="1:21" x14ac:dyDescent="0.2">
      <c r="A543" s="11" t="str">
        <f t="shared" si="215"/>
        <v>Lothian</v>
      </c>
      <c r="B543" s="11" t="str">
        <f t="shared" si="216"/>
        <v>Rheumatology2</v>
      </c>
      <c r="C543" s="393" t="str">
        <f t="shared" si="223"/>
        <v>Rheumatology</v>
      </c>
      <c r="D543" s="84">
        <v>2</v>
      </c>
      <c r="E543" s="21" t="s">
        <v>93</v>
      </c>
      <c r="F543" s="197"/>
      <c r="G543" s="20"/>
      <c r="H543" s="20"/>
      <c r="I543" s="117"/>
      <c r="J543" s="116"/>
      <c r="K543" s="20"/>
      <c r="L543" s="20"/>
      <c r="M543" s="117"/>
      <c r="N543" s="116"/>
      <c r="O543" s="20"/>
      <c r="P543" s="20"/>
      <c r="Q543" s="117"/>
      <c r="R543" s="41"/>
      <c r="S543" s="114"/>
      <c r="T543" s="65"/>
      <c r="U543" s="115"/>
    </row>
    <row r="544" spans="1:21" x14ac:dyDescent="0.2">
      <c r="A544" s="11" t="str">
        <f t="shared" si="215"/>
        <v>Lothian</v>
      </c>
      <c r="B544" s="11" t="str">
        <f t="shared" si="216"/>
        <v>Rheumatology3</v>
      </c>
      <c r="C544" s="393" t="str">
        <f t="shared" si="223"/>
        <v>Rheumatology</v>
      </c>
      <c r="D544" s="84">
        <v>3</v>
      </c>
      <c r="E544" s="21" t="s">
        <v>94</v>
      </c>
      <c r="F544" s="197"/>
      <c r="G544" s="20"/>
      <c r="H544" s="20"/>
      <c r="I544" s="117"/>
      <c r="J544" s="116"/>
      <c r="K544" s="20"/>
      <c r="L544" s="20"/>
      <c r="M544" s="117"/>
      <c r="N544" s="116"/>
      <c r="O544" s="20"/>
      <c r="P544" s="20"/>
      <c r="Q544" s="117"/>
      <c r="R544" s="41"/>
      <c r="S544" s="114"/>
      <c r="T544" s="65"/>
      <c r="U544" s="115"/>
    </row>
    <row r="545" spans="1:21" x14ac:dyDescent="0.2">
      <c r="A545" s="11" t="str">
        <f t="shared" si="215"/>
        <v>Lothian</v>
      </c>
      <c r="B545" s="11" t="str">
        <f t="shared" si="216"/>
        <v xml:space="preserve">Rheumatology </v>
      </c>
      <c r="C545" s="393" t="str">
        <f t="shared" si="223"/>
        <v>Rheumatology</v>
      </c>
      <c r="D545" s="88" t="s">
        <v>79</v>
      </c>
      <c r="E545" s="34"/>
      <c r="F545" s="20"/>
      <c r="G545" s="20"/>
      <c r="H545" s="20"/>
      <c r="I545" s="117"/>
      <c r="J545" s="127"/>
      <c r="K545" s="52"/>
      <c r="L545" s="52"/>
      <c r="M545" s="128"/>
      <c r="N545" s="127"/>
      <c r="O545" s="52"/>
      <c r="P545" s="52"/>
      <c r="Q545" s="128"/>
      <c r="R545" s="41"/>
      <c r="S545" s="114"/>
      <c r="T545" s="65"/>
      <c r="U545" s="115"/>
    </row>
    <row r="546" spans="1:21" x14ac:dyDescent="0.2">
      <c r="A546" s="11" t="str">
        <f t="shared" si="215"/>
        <v>Lothian</v>
      </c>
      <c r="B546" s="11" t="str">
        <f t="shared" si="216"/>
        <v xml:space="preserve">Rheumatology </v>
      </c>
      <c r="C546" s="393" t="str">
        <f t="shared" si="223"/>
        <v>Rheumatology</v>
      </c>
      <c r="D546" s="84" t="s">
        <v>79</v>
      </c>
      <c r="E546" s="21" t="s">
        <v>33</v>
      </c>
      <c r="F546" s="23"/>
      <c r="G546" s="24"/>
      <c r="H546" s="24"/>
      <c r="I546" s="25"/>
      <c r="J546" s="23"/>
      <c r="K546" s="24"/>
      <c r="L546" s="24"/>
      <c r="M546" s="25"/>
      <c r="N546" s="23"/>
      <c r="O546" s="24"/>
      <c r="P546" s="24"/>
      <c r="Q546" s="25"/>
      <c r="R546" s="41"/>
      <c r="S546" s="71"/>
      <c r="T546" s="72"/>
      <c r="U546" s="97"/>
    </row>
    <row r="547" spans="1:21" x14ac:dyDescent="0.2">
      <c r="A547" s="11" t="str">
        <f t="shared" si="215"/>
        <v>Lothian</v>
      </c>
      <c r="B547" s="11" t="str">
        <f t="shared" si="216"/>
        <v>Rheumatology4</v>
      </c>
      <c r="C547" s="393" t="str">
        <f t="shared" si="223"/>
        <v>Rheumatology</v>
      </c>
      <c r="D547" s="86">
        <v>4</v>
      </c>
      <c r="E547" s="44" t="s">
        <v>14</v>
      </c>
      <c r="F547" s="27"/>
      <c r="G547" s="28"/>
      <c r="H547" s="28"/>
      <c r="I547" s="29"/>
      <c r="J547" s="27"/>
      <c r="K547" s="28"/>
      <c r="L547" s="28"/>
      <c r="M547" s="29"/>
      <c r="N547" s="27"/>
      <c r="O547" s="28"/>
      <c r="P547" s="28"/>
      <c r="Q547" s="29"/>
      <c r="R547" s="41"/>
      <c r="S547" s="179">
        <f>SUM(F547:I547)</f>
        <v>0</v>
      </c>
      <c r="T547" s="180">
        <f>SUM(J547:M547)</f>
        <v>0</v>
      </c>
      <c r="U547" s="181">
        <f>SUM(N547:Q547)</f>
        <v>0</v>
      </c>
    </row>
    <row r="548" spans="1:21" x14ac:dyDescent="0.2">
      <c r="A548" s="11" t="str">
        <f t="shared" si="215"/>
        <v>Lothian</v>
      </c>
      <c r="B548" s="11" t="str">
        <f t="shared" si="216"/>
        <v>Rheumatology5</v>
      </c>
      <c r="C548" s="393" t="str">
        <f t="shared" si="223"/>
        <v>Rheumatology</v>
      </c>
      <c r="D548" s="151">
        <v>5</v>
      </c>
      <c r="E548" s="158" t="s">
        <v>28</v>
      </c>
      <c r="F548" s="160">
        <v>0</v>
      </c>
      <c r="G548" s="154">
        <v>0</v>
      </c>
      <c r="H548" s="154">
        <v>0</v>
      </c>
      <c r="I548" s="155">
        <v>0</v>
      </c>
      <c r="J548" s="153">
        <v>0</v>
      </c>
      <c r="K548" s="154">
        <v>0</v>
      </c>
      <c r="L548" s="154">
        <v>0</v>
      </c>
      <c r="M548" s="155">
        <v>0</v>
      </c>
      <c r="N548" s="153">
        <v>0</v>
      </c>
      <c r="O548" s="154">
        <v>0</v>
      </c>
      <c r="P548" s="154">
        <v>0</v>
      </c>
      <c r="Q548" s="155">
        <v>0</v>
      </c>
      <c r="R548" s="79"/>
      <c r="S548" s="153">
        <f>SUM(F548:I548)</f>
        <v>0</v>
      </c>
      <c r="T548" s="154">
        <f>SUM(J548:M548)</f>
        <v>0</v>
      </c>
      <c r="U548" s="157">
        <f>SUM(N548:Q548)</f>
        <v>0</v>
      </c>
    </row>
    <row r="549" spans="1:21" x14ac:dyDescent="0.2">
      <c r="A549" s="11" t="str">
        <f t="shared" si="215"/>
        <v>Lothian</v>
      </c>
      <c r="B549" s="11" t="str">
        <f t="shared" si="216"/>
        <v>Rheumatology6</v>
      </c>
      <c r="C549" s="393" t="str">
        <f t="shared" si="223"/>
        <v>Rheumatology</v>
      </c>
      <c r="D549" s="87">
        <v>6</v>
      </c>
      <c r="E549" s="45" t="s">
        <v>13</v>
      </c>
      <c r="F549" s="31"/>
      <c r="G549" s="32"/>
      <c r="H549" s="32"/>
      <c r="I549" s="33"/>
      <c r="J549" s="31"/>
      <c r="K549" s="32"/>
      <c r="L549" s="32"/>
      <c r="M549" s="33"/>
      <c r="N549" s="31"/>
      <c r="O549" s="32"/>
      <c r="P549" s="32"/>
      <c r="Q549" s="33"/>
      <c r="R549" s="41"/>
      <c r="S549" s="159">
        <f>SUM(F549:I549)</f>
        <v>0</v>
      </c>
      <c r="T549" s="160">
        <f>SUM(J549:M549)</f>
        <v>0</v>
      </c>
      <c r="U549" s="162">
        <f>SUM(N549:Q549)</f>
        <v>0</v>
      </c>
    </row>
    <row r="550" spans="1:21" x14ac:dyDescent="0.2">
      <c r="A550" s="11" t="str">
        <f t="shared" si="215"/>
        <v>Lothian</v>
      </c>
      <c r="B550" s="11" t="str">
        <f t="shared" si="216"/>
        <v>Rheumatology7</v>
      </c>
      <c r="C550" s="393" t="str">
        <f t="shared" si="223"/>
        <v>Rheumatology</v>
      </c>
      <c r="D550" s="84">
        <v>7</v>
      </c>
      <c r="E550" s="21" t="s">
        <v>16</v>
      </c>
      <c r="F550" s="62">
        <f t="shared" ref="F550:Q550" si="224">SUM(F547:F548)-F549</f>
        <v>0</v>
      </c>
      <c r="G550" s="63">
        <f t="shared" si="224"/>
        <v>0</v>
      </c>
      <c r="H550" s="63">
        <f t="shared" si="224"/>
        <v>0</v>
      </c>
      <c r="I550" s="64">
        <f t="shared" si="224"/>
        <v>0</v>
      </c>
      <c r="J550" s="62">
        <f t="shared" si="224"/>
        <v>0</v>
      </c>
      <c r="K550" s="63">
        <f t="shared" si="224"/>
        <v>0</v>
      </c>
      <c r="L550" s="63">
        <f t="shared" si="224"/>
        <v>0</v>
      </c>
      <c r="M550" s="64">
        <f t="shared" si="224"/>
        <v>0</v>
      </c>
      <c r="N550" s="62">
        <f t="shared" si="224"/>
        <v>0</v>
      </c>
      <c r="O550" s="63">
        <f t="shared" si="224"/>
        <v>0</v>
      </c>
      <c r="P550" s="63">
        <f t="shared" si="224"/>
        <v>0</v>
      </c>
      <c r="Q550" s="64">
        <f t="shared" si="224"/>
        <v>0</v>
      </c>
      <c r="R550" s="79"/>
      <c r="S550" s="62">
        <f>SUM(F550:I550)</f>
        <v>0</v>
      </c>
      <c r="T550" s="63">
        <f>SUM(J550:M550)</f>
        <v>0</v>
      </c>
      <c r="U550" s="100">
        <f>SUM(N550:Q550)</f>
        <v>0</v>
      </c>
    </row>
    <row r="551" spans="1:21" x14ac:dyDescent="0.2">
      <c r="A551" s="11" t="str">
        <f t="shared" si="215"/>
        <v>Lothian</v>
      </c>
      <c r="B551" s="11" t="str">
        <f t="shared" si="216"/>
        <v xml:space="preserve">Rheumatology </v>
      </c>
      <c r="C551" s="393" t="str">
        <f t="shared" si="223"/>
        <v>Rheumatology</v>
      </c>
      <c r="D551" s="88" t="s">
        <v>79</v>
      </c>
      <c r="E551" s="34"/>
      <c r="F551" s="35"/>
      <c r="G551" s="36"/>
      <c r="H551" s="36"/>
      <c r="I551" s="37"/>
      <c r="J551" s="38"/>
      <c r="K551" s="39"/>
      <c r="L551" s="39"/>
      <c r="M551" s="40"/>
      <c r="N551" s="38"/>
      <c r="O551" s="39"/>
      <c r="P551" s="39"/>
      <c r="Q551" s="40"/>
      <c r="R551" s="41"/>
      <c r="S551" s="77"/>
      <c r="T551" s="56"/>
      <c r="U551" s="101"/>
    </row>
    <row r="552" spans="1:21" x14ac:dyDescent="0.2">
      <c r="A552" s="11" t="str">
        <f t="shared" si="215"/>
        <v>Lothian</v>
      </c>
      <c r="B552" s="11" t="str">
        <f t="shared" si="216"/>
        <v xml:space="preserve">Rheumatology </v>
      </c>
      <c r="C552" s="393" t="str">
        <f t="shared" si="223"/>
        <v>Rheumatology</v>
      </c>
      <c r="D552" s="84" t="s">
        <v>79</v>
      </c>
      <c r="E552" s="21" t="s">
        <v>29</v>
      </c>
      <c r="F552" s="23"/>
      <c r="G552" s="24"/>
      <c r="H552" s="24"/>
      <c r="I552" s="25"/>
      <c r="J552" s="23"/>
      <c r="K552" s="24"/>
      <c r="L552" s="24"/>
      <c r="M552" s="25"/>
      <c r="N552" s="23"/>
      <c r="O552" s="24"/>
      <c r="P552" s="24"/>
      <c r="Q552" s="25"/>
      <c r="R552" s="41"/>
      <c r="S552" s="71"/>
      <c r="T552" s="72"/>
      <c r="U552" s="97"/>
    </row>
    <row r="553" spans="1:21" x14ac:dyDescent="0.2">
      <c r="A553" s="11" t="str">
        <f t="shared" si="215"/>
        <v>Lothian</v>
      </c>
      <c r="B553" s="11" t="str">
        <f t="shared" si="216"/>
        <v>Rheumatology8</v>
      </c>
      <c r="C553" s="393" t="str">
        <f t="shared" si="223"/>
        <v>Rheumatology</v>
      </c>
      <c r="D553" s="86">
        <v>8</v>
      </c>
      <c r="E553" s="44" t="s">
        <v>46</v>
      </c>
      <c r="F553" s="27"/>
      <c r="G553" s="28"/>
      <c r="H553" s="28"/>
      <c r="I553" s="29"/>
      <c r="J553" s="27"/>
      <c r="K553" s="28"/>
      <c r="L553" s="28"/>
      <c r="M553" s="29"/>
      <c r="N553" s="27"/>
      <c r="O553" s="28"/>
      <c r="P553" s="28"/>
      <c r="Q553" s="29"/>
      <c r="R553" s="39"/>
      <c r="S553" s="153">
        <f>SUM(F553:I553)</f>
        <v>0</v>
      </c>
      <c r="T553" s="154">
        <f>SUM(J553:M553)</f>
        <v>0</v>
      </c>
      <c r="U553" s="157">
        <f>SUM(N553:Q553)</f>
        <v>0</v>
      </c>
    </row>
    <row r="554" spans="1:21" x14ac:dyDescent="0.2">
      <c r="A554" s="11" t="str">
        <f t="shared" si="215"/>
        <v>Lothian</v>
      </c>
      <c r="B554" s="11" t="str">
        <f t="shared" si="216"/>
        <v>Rheumatology9</v>
      </c>
      <c r="C554" s="393" t="str">
        <f t="shared" si="223"/>
        <v>Rheumatology</v>
      </c>
      <c r="D554" s="86">
        <v>9</v>
      </c>
      <c r="E554" s="45" t="s">
        <v>53</v>
      </c>
      <c r="F554" s="31"/>
      <c r="G554" s="32"/>
      <c r="H554" s="32"/>
      <c r="I554" s="33"/>
      <c r="J554" s="31"/>
      <c r="K554" s="32"/>
      <c r="L554" s="32"/>
      <c r="M554" s="33"/>
      <c r="N554" s="31"/>
      <c r="O554" s="32"/>
      <c r="P554" s="32"/>
      <c r="Q554" s="33"/>
      <c r="R554" s="39"/>
      <c r="S554" s="159">
        <f>SUM(F554:I554)</f>
        <v>0</v>
      </c>
      <c r="T554" s="160">
        <f>SUM(J554:M554)</f>
        <v>0</v>
      </c>
      <c r="U554" s="162">
        <f>SUM(N554:Q554)</f>
        <v>0</v>
      </c>
    </row>
    <row r="555" spans="1:21" x14ac:dyDescent="0.2">
      <c r="A555" s="11" t="str">
        <f t="shared" si="215"/>
        <v>Lothian</v>
      </c>
      <c r="B555" s="11" t="str">
        <f t="shared" si="216"/>
        <v>Rheumatology10</v>
      </c>
      <c r="C555" s="393" t="str">
        <f t="shared" si="223"/>
        <v>Rheumatology</v>
      </c>
      <c r="D555" s="84">
        <v>10</v>
      </c>
      <c r="E555" s="21" t="s">
        <v>32</v>
      </c>
      <c r="F555" s="62">
        <f t="shared" ref="F555:Q555" si="225">SUM(F553:F554)</f>
        <v>0</v>
      </c>
      <c r="G555" s="63">
        <f t="shared" si="225"/>
        <v>0</v>
      </c>
      <c r="H555" s="63">
        <f t="shared" si="225"/>
        <v>0</v>
      </c>
      <c r="I555" s="64">
        <f t="shared" si="225"/>
        <v>0</v>
      </c>
      <c r="J555" s="62">
        <f t="shared" si="225"/>
        <v>0</v>
      </c>
      <c r="K555" s="63">
        <f t="shared" si="225"/>
        <v>0</v>
      </c>
      <c r="L555" s="63">
        <f t="shared" si="225"/>
        <v>0</v>
      </c>
      <c r="M555" s="64">
        <f t="shared" si="225"/>
        <v>0</v>
      </c>
      <c r="N555" s="62">
        <f t="shared" si="225"/>
        <v>0</v>
      </c>
      <c r="O555" s="63">
        <f t="shared" si="225"/>
        <v>0</v>
      </c>
      <c r="P555" s="63">
        <f t="shared" si="225"/>
        <v>0</v>
      </c>
      <c r="Q555" s="64">
        <f t="shared" si="225"/>
        <v>0</v>
      </c>
      <c r="R555" s="79"/>
      <c r="S555" s="62">
        <f>SUM(F555:I555)</f>
        <v>0</v>
      </c>
      <c r="T555" s="63">
        <f>SUM(J555:M555)</f>
        <v>0</v>
      </c>
      <c r="U555" s="100">
        <f>SUM(N555:Q555)</f>
        <v>0</v>
      </c>
    </row>
    <row r="556" spans="1:21" x14ac:dyDescent="0.2">
      <c r="A556" s="11" t="str">
        <f t="shared" si="215"/>
        <v>Lothian</v>
      </c>
      <c r="B556" s="11" t="str">
        <f t="shared" si="216"/>
        <v xml:space="preserve">Rheumatology </v>
      </c>
      <c r="C556" s="393" t="str">
        <f t="shared" si="223"/>
        <v>Rheumatology</v>
      </c>
      <c r="D556" s="89" t="s">
        <v>79</v>
      </c>
      <c r="E556" s="43"/>
      <c r="F556" s="38"/>
      <c r="G556" s="39"/>
      <c r="H556" s="39"/>
      <c r="I556" s="40"/>
      <c r="J556" s="38"/>
      <c r="K556" s="39"/>
      <c r="L556" s="39"/>
      <c r="M556" s="40"/>
      <c r="N556" s="38"/>
      <c r="O556" s="39"/>
      <c r="P556" s="39"/>
      <c r="Q556" s="40"/>
      <c r="R556" s="39"/>
      <c r="S556" s="77"/>
      <c r="T556" s="56"/>
      <c r="U556" s="101"/>
    </row>
    <row r="557" spans="1:21" x14ac:dyDescent="0.2">
      <c r="A557" s="11" t="str">
        <f t="shared" si="215"/>
        <v>Lothian</v>
      </c>
      <c r="B557" s="11" t="str">
        <f t="shared" si="216"/>
        <v xml:space="preserve">Rheumatology </v>
      </c>
      <c r="C557" s="393" t="str">
        <f t="shared" si="223"/>
        <v>Rheumatology</v>
      </c>
      <c r="D557" s="84" t="s">
        <v>79</v>
      </c>
      <c r="E557" s="21" t="s">
        <v>24</v>
      </c>
      <c r="F557" s="23"/>
      <c r="G557" s="24"/>
      <c r="H557" s="24"/>
      <c r="I557" s="25"/>
      <c r="J557" s="23"/>
      <c r="K557" s="24"/>
      <c r="L557" s="24"/>
      <c r="M557" s="25"/>
      <c r="N557" s="23"/>
      <c r="O557" s="24"/>
      <c r="P557" s="24"/>
      <c r="Q557" s="25"/>
      <c r="R557" s="39"/>
      <c r="S557" s="71"/>
      <c r="T557" s="72"/>
      <c r="U557" s="97"/>
    </row>
    <row r="558" spans="1:21" x14ac:dyDescent="0.2">
      <c r="A558" s="11" t="str">
        <f t="shared" si="215"/>
        <v>Lothian</v>
      </c>
      <c r="B558" s="11" t="str">
        <f t="shared" si="216"/>
        <v>Rheumatology11</v>
      </c>
      <c r="C558" s="393" t="str">
        <f t="shared" si="223"/>
        <v>Rheumatology</v>
      </c>
      <c r="D558" s="151">
        <v>11</v>
      </c>
      <c r="E558" s="152" t="s">
        <v>109</v>
      </c>
      <c r="F558" s="153">
        <f t="shared" ref="F558:Q558" si="226">F550-F553</f>
        <v>0</v>
      </c>
      <c r="G558" s="154">
        <f t="shared" si="226"/>
        <v>0</v>
      </c>
      <c r="H558" s="154">
        <f t="shared" si="226"/>
        <v>0</v>
      </c>
      <c r="I558" s="155">
        <f t="shared" si="226"/>
        <v>0</v>
      </c>
      <c r="J558" s="153">
        <f t="shared" si="226"/>
        <v>0</v>
      </c>
      <c r="K558" s="154">
        <f t="shared" si="226"/>
        <v>0</v>
      </c>
      <c r="L558" s="154">
        <f t="shared" si="226"/>
        <v>0</v>
      </c>
      <c r="M558" s="155">
        <f t="shared" si="226"/>
        <v>0</v>
      </c>
      <c r="N558" s="153">
        <f t="shared" si="226"/>
        <v>0</v>
      </c>
      <c r="O558" s="154">
        <f t="shared" si="226"/>
        <v>0</v>
      </c>
      <c r="P558" s="154">
        <f t="shared" si="226"/>
        <v>0</v>
      </c>
      <c r="Q558" s="155">
        <f t="shared" si="226"/>
        <v>0</v>
      </c>
      <c r="R558" s="56"/>
      <c r="S558" s="155">
        <f>S550-S553</f>
        <v>0</v>
      </c>
      <c r="T558" s="154">
        <f>T550-T553</f>
        <v>0</v>
      </c>
      <c r="U558" s="157">
        <f>U550-U553</f>
        <v>0</v>
      </c>
    </row>
    <row r="559" spans="1:21" x14ac:dyDescent="0.2">
      <c r="A559" s="11" t="str">
        <f t="shared" si="215"/>
        <v>Lothian</v>
      </c>
      <c r="B559" s="11" t="str">
        <f t="shared" si="216"/>
        <v>Rheumatology12</v>
      </c>
      <c r="C559" s="393" t="str">
        <f t="shared" si="223"/>
        <v>Rheumatology</v>
      </c>
      <c r="D559" s="151">
        <v>12</v>
      </c>
      <c r="E559" s="152" t="s">
        <v>110</v>
      </c>
      <c r="F559" s="159">
        <f t="shared" ref="F559:U559" si="227">F550-F555</f>
        <v>0</v>
      </c>
      <c r="G559" s="160">
        <f t="shared" si="227"/>
        <v>0</v>
      </c>
      <c r="H559" s="160">
        <f t="shared" si="227"/>
        <v>0</v>
      </c>
      <c r="I559" s="161">
        <f t="shared" si="227"/>
        <v>0</v>
      </c>
      <c r="J559" s="159">
        <f t="shared" si="227"/>
        <v>0</v>
      </c>
      <c r="K559" s="160">
        <f t="shared" si="227"/>
        <v>0</v>
      </c>
      <c r="L559" s="160">
        <f t="shared" si="227"/>
        <v>0</v>
      </c>
      <c r="M559" s="161">
        <f t="shared" si="227"/>
        <v>0</v>
      </c>
      <c r="N559" s="159">
        <f t="shared" si="227"/>
        <v>0</v>
      </c>
      <c r="O559" s="160">
        <f t="shared" si="227"/>
        <v>0</v>
      </c>
      <c r="P559" s="160">
        <f t="shared" si="227"/>
        <v>0</v>
      </c>
      <c r="Q559" s="161">
        <f t="shared" si="227"/>
        <v>0</v>
      </c>
      <c r="R559" s="56">
        <f t="shared" si="227"/>
        <v>0</v>
      </c>
      <c r="S559" s="159">
        <f t="shared" si="227"/>
        <v>0</v>
      </c>
      <c r="T559" s="160">
        <f t="shared" si="227"/>
        <v>0</v>
      </c>
      <c r="U559" s="162">
        <f t="shared" si="227"/>
        <v>0</v>
      </c>
    </row>
    <row r="560" spans="1:21" x14ac:dyDescent="0.2">
      <c r="A560" s="11" t="str">
        <f t="shared" si="215"/>
        <v>Lothian</v>
      </c>
      <c r="B560" s="11" t="str">
        <f t="shared" si="216"/>
        <v>Rheumatology13</v>
      </c>
      <c r="C560" s="393" t="str">
        <f t="shared" si="223"/>
        <v>Rheumatology</v>
      </c>
      <c r="D560" s="151">
        <v>13</v>
      </c>
      <c r="E560" s="158" t="s">
        <v>27</v>
      </c>
      <c r="F560" s="170">
        <f>F544+F559</f>
        <v>0</v>
      </c>
      <c r="G560" s="164">
        <f>F560+G559</f>
        <v>0</v>
      </c>
      <c r="H560" s="164">
        <f t="shared" ref="H560:Q560" si="228">G560+H559</f>
        <v>0</v>
      </c>
      <c r="I560" s="166">
        <f t="shared" si="228"/>
        <v>0</v>
      </c>
      <c r="J560" s="163">
        <f t="shared" si="228"/>
        <v>0</v>
      </c>
      <c r="K560" s="164">
        <f t="shared" si="228"/>
        <v>0</v>
      </c>
      <c r="L560" s="164">
        <f t="shared" si="228"/>
        <v>0</v>
      </c>
      <c r="M560" s="166">
        <f t="shared" si="228"/>
        <v>0</v>
      </c>
      <c r="N560" s="163">
        <f t="shared" si="228"/>
        <v>0</v>
      </c>
      <c r="O560" s="164">
        <f t="shared" si="228"/>
        <v>0</v>
      </c>
      <c r="P560" s="164">
        <f t="shared" si="228"/>
        <v>0</v>
      </c>
      <c r="Q560" s="166">
        <f t="shared" si="228"/>
        <v>0</v>
      </c>
      <c r="R560" s="56"/>
      <c r="S560" s="163">
        <f>I560</f>
        <v>0</v>
      </c>
      <c r="T560" s="164">
        <f>M560</f>
        <v>0</v>
      </c>
      <c r="U560" s="165">
        <f>Q560</f>
        <v>0</v>
      </c>
    </row>
    <row r="561" spans="1:21" x14ac:dyDescent="0.2">
      <c r="A561" s="11" t="str">
        <f t="shared" si="215"/>
        <v>Lothian</v>
      </c>
      <c r="B561" s="11" t="str">
        <f t="shared" si="216"/>
        <v>Rheumatology14</v>
      </c>
      <c r="C561" s="393" t="str">
        <f t="shared" si="223"/>
        <v>Rheumatology</v>
      </c>
      <c r="D561" s="151">
        <v>14</v>
      </c>
      <c r="E561" s="152" t="s">
        <v>25</v>
      </c>
      <c r="F561" s="163" t="e">
        <f t="shared" ref="F561:Q561" si="229">F560/(F555/13)</f>
        <v>#DIV/0!</v>
      </c>
      <c r="G561" s="164" t="e">
        <f t="shared" si="229"/>
        <v>#DIV/0!</v>
      </c>
      <c r="H561" s="164" t="e">
        <f t="shared" si="229"/>
        <v>#DIV/0!</v>
      </c>
      <c r="I561" s="166" t="e">
        <f t="shared" si="229"/>
        <v>#DIV/0!</v>
      </c>
      <c r="J561" s="163" t="e">
        <f t="shared" si="229"/>
        <v>#DIV/0!</v>
      </c>
      <c r="K561" s="164" t="e">
        <f t="shared" si="229"/>
        <v>#DIV/0!</v>
      </c>
      <c r="L561" s="164" t="e">
        <f t="shared" si="229"/>
        <v>#DIV/0!</v>
      </c>
      <c r="M561" s="166" t="e">
        <f t="shared" si="229"/>
        <v>#DIV/0!</v>
      </c>
      <c r="N561" s="163" t="e">
        <f t="shared" si="229"/>
        <v>#DIV/0!</v>
      </c>
      <c r="O561" s="164" t="e">
        <f t="shared" si="229"/>
        <v>#DIV/0!</v>
      </c>
      <c r="P561" s="164" t="e">
        <f t="shared" si="229"/>
        <v>#DIV/0!</v>
      </c>
      <c r="Q561" s="166" t="e">
        <f t="shared" si="229"/>
        <v>#DIV/0!</v>
      </c>
      <c r="R561" s="56"/>
      <c r="S561" s="163" t="e">
        <f>I561</f>
        <v>#DIV/0!</v>
      </c>
      <c r="T561" s="164" t="e">
        <f>M561</f>
        <v>#DIV/0!</v>
      </c>
      <c r="U561" s="165" t="e">
        <f>Q561</f>
        <v>#DIV/0!</v>
      </c>
    </row>
    <row r="562" spans="1:21" x14ac:dyDescent="0.2">
      <c r="A562" s="11" t="str">
        <f t="shared" si="215"/>
        <v>Lothian</v>
      </c>
      <c r="B562" s="11" t="str">
        <f t="shared" si="216"/>
        <v>Rheumatology15</v>
      </c>
      <c r="C562" s="393" t="str">
        <f t="shared" si="223"/>
        <v>Rheumatology</v>
      </c>
      <c r="D562" s="86">
        <v>15</v>
      </c>
      <c r="E562" s="45" t="s">
        <v>30</v>
      </c>
      <c r="F562" s="48"/>
      <c r="G562" s="46"/>
      <c r="H562" s="46"/>
      <c r="I562" s="47"/>
      <c r="J562" s="48"/>
      <c r="K562" s="46"/>
      <c r="L562" s="46"/>
      <c r="M562" s="47"/>
      <c r="N562" s="48"/>
      <c r="O562" s="46"/>
      <c r="P562" s="46"/>
      <c r="Q562" s="47"/>
      <c r="R562" s="39"/>
      <c r="S562" s="163">
        <f>I562</f>
        <v>0</v>
      </c>
      <c r="T562" s="164">
        <f>M562</f>
        <v>0</v>
      </c>
      <c r="U562" s="165">
        <f>Q562</f>
        <v>0</v>
      </c>
    </row>
    <row r="563" spans="1:21" x14ac:dyDescent="0.2">
      <c r="A563" s="11" t="str">
        <f t="shared" si="215"/>
        <v>Lothian</v>
      </c>
      <c r="B563" s="11" t="str">
        <f t="shared" si="216"/>
        <v>Rheumatology16</v>
      </c>
      <c r="C563" s="393" t="str">
        <f t="shared" si="223"/>
        <v>Rheumatology</v>
      </c>
      <c r="D563" s="151">
        <v>16</v>
      </c>
      <c r="E563" s="152" t="s">
        <v>187</v>
      </c>
      <c r="F563" s="163">
        <v>0</v>
      </c>
      <c r="G563" s="164">
        <v>0</v>
      </c>
      <c r="H563" s="164">
        <v>0</v>
      </c>
      <c r="I563" s="166">
        <v>0</v>
      </c>
      <c r="J563" s="163">
        <v>0</v>
      </c>
      <c r="K563" s="164">
        <v>0</v>
      </c>
      <c r="L563" s="164">
        <v>0</v>
      </c>
      <c r="M563" s="166">
        <v>0</v>
      </c>
      <c r="N563" s="400" t="s">
        <v>15</v>
      </c>
      <c r="O563" s="401" t="s">
        <v>15</v>
      </c>
      <c r="P563" s="401" t="s">
        <v>15</v>
      </c>
      <c r="Q563" s="402" t="s">
        <v>15</v>
      </c>
      <c r="R563" s="39"/>
      <c r="S563" s="163">
        <f>I563</f>
        <v>0</v>
      </c>
      <c r="T563" s="164">
        <f>M563</f>
        <v>0</v>
      </c>
      <c r="U563" s="165" t="str">
        <f>Q563</f>
        <v>-</v>
      </c>
    </row>
    <row r="564" spans="1:21" ht="13.5" thickBot="1" x14ac:dyDescent="0.25">
      <c r="A564" s="11" t="str">
        <f t="shared" si="215"/>
        <v>Lothian</v>
      </c>
      <c r="B564" s="11" t="str">
        <f t="shared" si="216"/>
        <v>Rheumatology17</v>
      </c>
      <c r="C564" s="393" t="str">
        <f t="shared" si="223"/>
        <v>Rheumatology</v>
      </c>
      <c r="D564" s="86">
        <v>17</v>
      </c>
      <c r="E564" s="44" t="s">
        <v>31</v>
      </c>
      <c r="F564" s="48"/>
      <c r="G564" s="46"/>
      <c r="H564" s="46"/>
      <c r="I564" s="47"/>
      <c r="J564" s="48"/>
      <c r="K564" s="46"/>
      <c r="L564" s="46"/>
      <c r="M564" s="47"/>
      <c r="N564" s="48"/>
      <c r="O564" s="46"/>
      <c r="P564" s="46"/>
      <c r="Q564" s="47"/>
      <c r="R564" s="39"/>
      <c r="S564" s="163">
        <f>I564</f>
        <v>0</v>
      </c>
      <c r="T564" s="164">
        <f>M564</f>
        <v>0</v>
      </c>
      <c r="U564" s="165">
        <f>Q564</f>
        <v>0</v>
      </c>
    </row>
    <row r="565" spans="1:21" ht="18.75" thickBot="1" x14ac:dyDescent="0.3">
      <c r="A565" s="11" t="str">
        <f t="shared" si="215"/>
        <v>Lothian</v>
      </c>
      <c r="B565" s="11" t="str">
        <f t="shared" si="216"/>
        <v>Other SpecialtiesOther Specialties</v>
      </c>
      <c r="C565" s="407" t="str">
        <f>D565</f>
        <v>Other Specialties</v>
      </c>
      <c r="D565" s="408" t="s">
        <v>188</v>
      </c>
      <c r="E565" s="80"/>
      <c r="F565" s="124"/>
      <c r="G565" s="81"/>
      <c r="H565" s="81"/>
      <c r="I565" s="81"/>
      <c r="J565" s="81"/>
      <c r="K565" s="81"/>
      <c r="L565" s="81"/>
      <c r="M565" s="81"/>
      <c r="N565" s="69"/>
      <c r="O565" s="69"/>
      <c r="P565" s="69"/>
      <c r="Q565" s="69"/>
      <c r="R565" s="69"/>
      <c r="S565" s="131"/>
      <c r="T565" s="131"/>
      <c r="U565" s="132"/>
    </row>
    <row r="566" spans="1:21" x14ac:dyDescent="0.2">
      <c r="A566" s="11" t="str">
        <f t="shared" si="215"/>
        <v>Lothian</v>
      </c>
      <c r="B566" s="11" t="str">
        <f t="shared" si="216"/>
        <v>Other Specialties1</v>
      </c>
      <c r="C566" s="393" t="str">
        <f t="shared" ref="C566:C588" si="230">C565</f>
        <v>Other Specialties</v>
      </c>
      <c r="D566" s="84">
        <v>1</v>
      </c>
      <c r="E566" s="21" t="s">
        <v>52</v>
      </c>
      <c r="F566" s="197">
        <v>223</v>
      </c>
      <c r="G566" s="20"/>
      <c r="H566" s="20"/>
      <c r="I566" s="117"/>
      <c r="J566" s="125"/>
      <c r="K566" s="13"/>
      <c r="L566" s="13"/>
      <c r="M566" s="126"/>
      <c r="N566" s="125"/>
      <c r="O566" s="13"/>
      <c r="P566" s="13"/>
      <c r="Q566" s="126"/>
      <c r="R566" s="41"/>
      <c r="S566" s="114"/>
      <c r="T566" s="65"/>
      <c r="U566" s="115"/>
    </row>
    <row r="567" spans="1:21" x14ac:dyDescent="0.2">
      <c r="A567" s="11" t="str">
        <f t="shared" si="215"/>
        <v>Lothian</v>
      </c>
      <c r="B567" s="11" t="str">
        <f t="shared" si="216"/>
        <v>Other Specialties2</v>
      </c>
      <c r="C567" s="393" t="str">
        <f t="shared" si="230"/>
        <v>Other Specialties</v>
      </c>
      <c r="D567" s="84">
        <v>2</v>
      </c>
      <c r="E567" s="21" t="s">
        <v>93</v>
      </c>
      <c r="F567" s="197">
        <v>38</v>
      </c>
      <c r="G567" s="20"/>
      <c r="H567" s="20"/>
      <c r="I567" s="117"/>
      <c r="J567" s="116"/>
      <c r="K567" s="20"/>
      <c r="L567" s="20"/>
      <c r="M567" s="117"/>
      <c r="N567" s="116"/>
      <c r="O567" s="20"/>
      <c r="P567" s="20"/>
      <c r="Q567" s="117"/>
      <c r="R567" s="41"/>
      <c r="S567" s="114"/>
      <c r="T567" s="65"/>
      <c r="U567" s="115"/>
    </row>
    <row r="568" spans="1:21" x14ac:dyDescent="0.2">
      <c r="A568" s="11" t="str">
        <f t="shared" si="215"/>
        <v>Lothian</v>
      </c>
      <c r="B568" s="11" t="str">
        <f t="shared" si="216"/>
        <v>Other Specialties3</v>
      </c>
      <c r="C568" s="393" t="str">
        <f t="shared" si="230"/>
        <v>Other Specialties</v>
      </c>
      <c r="D568" s="84">
        <v>3</v>
      </c>
      <c r="E568" s="21" t="s">
        <v>94</v>
      </c>
      <c r="F568" s="197">
        <v>1667</v>
      </c>
      <c r="G568" s="20"/>
      <c r="H568" s="20"/>
      <c r="I568" s="117"/>
      <c r="J568" s="116"/>
      <c r="K568" s="20"/>
      <c r="L568" s="20"/>
      <c r="M568" s="117"/>
      <c r="N568" s="116"/>
      <c r="O568" s="20"/>
      <c r="P568" s="20"/>
      <c r="Q568" s="117"/>
      <c r="R568" s="41"/>
      <c r="S568" s="114"/>
      <c r="T568" s="65"/>
      <c r="U568" s="115"/>
    </row>
    <row r="569" spans="1:21" x14ac:dyDescent="0.2">
      <c r="A569" s="11" t="str">
        <f t="shared" si="215"/>
        <v>Lothian</v>
      </c>
      <c r="B569" s="11" t="str">
        <f t="shared" si="216"/>
        <v xml:space="preserve">Other Specialties </v>
      </c>
      <c r="C569" s="393" t="str">
        <f t="shared" si="230"/>
        <v>Other Specialties</v>
      </c>
      <c r="D569" s="88" t="s">
        <v>79</v>
      </c>
      <c r="E569" s="34"/>
      <c r="F569" s="20"/>
      <c r="G569" s="20"/>
      <c r="H569" s="20"/>
      <c r="I569" s="117"/>
      <c r="J569" s="127"/>
      <c r="K569" s="52"/>
      <c r="L569" s="52"/>
      <c r="M569" s="128"/>
      <c r="N569" s="127"/>
      <c r="O569" s="52"/>
      <c r="P569" s="52"/>
      <c r="Q569" s="128"/>
      <c r="R569" s="41"/>
      <c r="S569" s="114"/>
      <c r="T569" s="65"/>
      <c r="U569" s="115"/>
    </row>
    <row r="570" spans="1:21" x14ac:dyDescent="0.2">
      <c r="A570" s="11" t="str">
        <f t="shared" si="215"/>
        <v>Lothian</v>
      </c>
      <c r="B570" s="11" t="str">
        <f t="shared" si="216"/>
        <v xml:space="preserve">Other Specialties </v>
      </c>
      <c r="C570" s="393" t="str">
        <f t="shared" si="230"/>
        <v>Other Specialties</v>
      </c>
      <c r="D570" s="84" t="s">
        <v>79</v>
      </c>
      <c r="E570" s="21" t="s">
        <v>33</v>
      </c>
      <c r="F570" s="23"/>
      <c r="G570" s="24"/>
      <c r="H570" s="24"/>
      <c r="I570" s="25"/>
      <c r="J570" s="23"/>
      <c r="K570" s="24"/>
      <c r="L570" s="24"/>
      <c r="M570" s="25"/>
      <c r="N570" s="23"/>
      <c r="O570" s="24"/>
      <c r="P570" s="24"/>
      <c r="Q570" s="25"/>
      <c r="R570" s="41"/>
      <c r="S570" s="71"/>
      <c r="T570" s="72"/>
      <c r="U570" s="97"/>
    </row>
    <row r="571" spans="1:21" x14ac:dyDescent="0.2">
      <c r="A571" s="11" t="str">
        <f t="shared" si="215"/>
        <v>Lothian</v>
      </c>
      <c r="B571" s="11" t="str">
        <f t="shared" si="216"/>
        <v>Other Specialties4</v>
      </c>
      <c r="C571" s="393" t="str">
        <f t="shared" si="230"/>
        <v>Other Specialties</v>
      </c>
      <c r="D571" s="86">
        <v>4</v>
      </c>
      <c r="E571" s="44" t="s">
        <v>14</v>
      </c>
      <c r="F571" s="27"/>
      <c r="G571" s="28"/>
      <c r="H571" s="28"/>
      <c r="I571" s="29"/>
      <c r="J571" s="27"/>
      <c r="K571" s="28"/>
      <c r="L571" s="28"/>
      <c r="M571" s="29"/>
      <c r="N571" s="27"/>
      <c r="O571" s="28"/>
      <c r="P571" s="28"/>
      <c r="Q571" s="29"/>
      <c r="R571" s="41"/>
      <c r="S571" s="179">
        <f>SUM(F571:I571)</f>
        <v>0</v>
      </c>
      <c r="T571" s="180">
        <f>SUM(J571:M571)</f>
        <v>0</v>
      </c>
      <c r="U571" s="181">
        <f>SUM(N571:Q571)</f>
        <v>0</v>
      </c>
    </row>
    <row r="572" spans="1:21" x14ac:dyDescent="0.2">
      <c r="A572" s="11" t="str">
        <f t="shared" si="215"/>
        <v>Lothian</v>
      </c>
      <c r="B572" s="11" t="str">
        <f t="shared" si="216"/>
        <v>Other Specialties5</v>
      </c>
      <c r="C572" s="393" t="str">
        <f t="shared" si="230"/>
        <v>Other Specialties</v>
      </c>
      <c r="D572" s="151">
        <v>5</v>
      </c>
      <c r="E572" s="158" t="s">
        <v>28</v>
      </c>
      <c r="F572" s="160">
        <v>0</v>
      </c>
      <c r="G572" s="154">
        <v>0</v>
      </c>
      <c r="H572" s="154">
        <v>0</v>
      </c>
      <c r="I572" s="155">
        <v>0</v>
      </c>
      <c r="J572" s="153">
        <v>0</v>
      </c>
      <c r="K572" s="154">
        <v>0</v>
      </c>
      <c r="L572" s="154">
        <v>0</v>
      </c>
      <c r="M572" s="155">
        <v>0</v>
      </c>
      <c r="N572" s="153">
        <v>0</v>
      </c>
      <c r="O572" s="154">
        <v>0</v>
      </c>
      <c r="P572" s="154">
        <v>0</v>
      </c>
      <c r="Q572" s="155">
        <v>0</v>
      </c>
      <c r="R572" s="79"/>
      <c r="S572" s="153">
        <f>SUM(F572:I572)</f>
        <v>0</v>
      </c>
      <c r="T572" s="154">
        <f>SUM(J572:M572)</f>
        <v>0</v>
      </c>
      <c r="U572" s="157">
        <f>SUM(N572:Q572)</f>
        <v>0</v>
      </c>
    </row>
    <row r="573" spans="1:21" x14ac:dyDescent="0.2">
      <c r="A573" s="11" t="str">
        <f t="shared" si="215"/>
        <v>Lothian</v>
      </c>
      <c r="B573" s="11" t="str">
        <f t="shared" si="216"/>
        <v>Other Specialties6</v>
      </c>
      <c r="C573" s="393" t="str">
        <f t="shared" si="230"/>
        <v>Other Specialties</v>
      </c>
      <c r="D573" s="87">
        <v>6</v>
      </c>
      <c r="E573" s="45" t="s">
        <v>13</v>
      </c>
      <c r="F573" s="31"/>
      <c r="G573" s="32"/>
      <c r="H573" s="32"/>
      <c r="I573" s="33"/>
      <c r="J573" s="31"/>
      <c r="K573" s="32"/>
      <c r="L573" s="32"/>
      <c r="M573" s="33"/>
      <c r="N573" s="31"/>
      <c r="O573" s="32"/>
      <c r="P573" s="32"/>
      <c r="Q573" s="33"/>
      <c r="R573" s="41"/>
      <c r="S573" s="159">
        <f>SUM(F573:I573)</f>
        <v>0</v>
      </c>
      <c r="T573" s="160">
        <f>SUM(J573:M573)</f>
        <v>0</v>
      </c>
      <c r="U573" s="162">
        <f>SUM(N573:Q573)</f>
        <v>0</v>
      </c>
    </row>
    <row r="574" spans="1:21" x14ac:dyDescent="0.2">
      <c r="A574" s="11" t="str">
        <f t="shared" si="215"/>
        <v>Lothian</v>
      </c>
      <c r="B574" s="11" t="str">
        <f t="shared" si="216"/>
        <v>Other Specialties7</v>
      </c>
      <c r="C574" s="393" t="str">
        <f t="shared" si="230"/>
        <v>Other Specialties</v>
      </c>
      <c r="D574" s="84">
        <v>7</v>
      </c>
      <c r="E574" s="21" t="s">
        <v>16</v>
      </c>
      <c r="F574" s="62">
        <f t="shared" ref="F574:Q574" si="231">SUM(F571:F572)-F573</f>
        <v>0</v>
      </c>
      <c r="G574" s="63">
        <f t="shared" si="231"/>
        <v>0</v>
      </c>
      <c r="H574" s="63">
        <f t="shared" si="231"/>
        <v>0</v>
      </c>
      <c r="I574" s="64">
        <f t="shared" si="231"/>
        <v>0</v>
      </c>
      <c r="J574" s="62">
        <f t="shared" si="231"/>
        <v>0</v>
      </c>
      <c r="K574" s="63">
        <f t="shared" si="231"/>
        <v>0</v>
      </c>
      <c r="L574" s="63">
        <f t="shared" si="231"/>
        <v>0</v>
      </c>
      <c r="M574" s="64">
        <f t="shared" si="231"/>
        <v>0</v>
      </c>
      <c r="N574" s="62">
        <f t="shared" si="231"/>
        <v>0</v>
      </c>
      <c r="O574" s="63">
        <f t="shared" si="231"/>
        <v>0</v>
      </c>
      <c r="P574" s="63">
        <f t="shared" si="231"/>
        <v>0</v>
      </c>
      <c r="Q574" s="64">
        <f t="shared" si="231"/>
        <v>0</v>
      </c>
      <c r="R574" s="79"/>
      <c r="S574" s="62">
        <f>SUM(F574:I574)</f>
        <v>0</v>
      </c>
      <c r="T574" s="63">
        <f>SUM(J574:M574)</f>
        <v>0</v>
      </c>
      <c r="U574" s="100">
        <f>SUM(N574:Q574)</f>
        <v>0</v>
      </c>
    </row>
    <row r="575" spans="1:21" x14ac:dyDescent="0.2">
      <c r="A575" s="11" t="str">
        <f t="shared" si="215"/>
        <v>Lothian</v>
      </c>
      <c r="B575" s="11" t="str">
        <f t="shared" si="216"/>
        <v xml:space="preserve">Other Specialties </v>
      </c>
      <c r="C575" s="393" t="str">
        <f t="shared" si="230"/>
        <v>Other Specialties</v>
      </c>
      <c r="D575" s="88" t="s">
        <v>79</v>
      </c>
      <c r="E575" s="34"/>
      <c r="F575" s="35"/>
      <c r="G575" s="36"/>
      <c r="H575" s="36"/>
      <c r="I575" s="37"/>
      <c r="J575" s="38"/>
      <c r="K575" s="39"/>
      <c r="L575" s="39"/>
      <c r="M575" s="40"/>
      <c r="N575" s="38"/>
      <c r="O575" s="39"/>
      <c r="P575" s="39"/>
      <c r="Q575" s="40"/>
      <c r="R575" s="41"/>
      <c r="S575" s="77"/>
      <c r="T575" s="56"/>
      <c r="U575" s="101"/>
    </row>
    <row r="576" spans="1:21" x14ac:dyDescent="0.2">
      <c r="A576" s="11" t="str">
        <f t="shared" si="215"/>
        <v>Lothian</v>
      </c>
      <c r="B576" s="11" t="str">
        <f t="shared" si="216"/>
        <v xml:space="preserve">Other Specialties </v>
      </c>
      <c r="C576" s="393" t="str">
        <f t="shared" si="230"/>
        <v>Other Specialties</v>
      </c>
      <c r="D576" s="84" t="s">
        <v>79</v>
      </c>
      <c r="E576" s="21" t="s">
        <v>29</v>
      </c>
      <c r="F576" s="23"/>
      <c r="G576" s="24"/>
      <c r="H576" s="24"/>
      <c r="I576" s="25"/>
      <c r="J576" s="23"/>
      <c r="K576" s="24"/>
      <c r="L576" s="24"/>
      <c r="M576" s="25"/>
      <c r="N576" s="23"/>
      <c r="O576" s="24"/>
      <c r="P576" s="24"/>
      <c r="Q576" s="25"/>
      <c r="R576" s="41"/>
      <c r="S576" s="71"/>
      <c r="T576" s="72"/>
      <c r="U576" s="97"/>
    </row>
    <row r="577" spans="1:21" x14ac:dyDescent="0.2">
      <c r="A577" s="11" t="str">
        <f t="shared" si="215"/>
        <v>Lothian</v>
      </c>
      <c r="B577" s="11" t="str">
        <f t="shared" si="216"/>
        <v>Other Specialties8</v>
      </c>
      <c r="C577" s="393" t="str">
        <f t="shared" si="230"/>
        <v>Other Specialties</v>
      </c>
      <c r="D577" s="86">
        <v>8</v>
      </c>
      <c r="E577" s="44" t="s">
        <v>46</v>
      </c>
      <c r="F577" s="27"/>
      <c r="G577" s="28"/>
      <c r="H577" s="28"/>
      <c r="I577" s="29"/>
      <c r="J577" s="27"/>
      <c r="K577" s="28"/>
      <c r="L577" s="28"/>
      <c r="M577" s="29"/>
      <c r="N577" s="27"/>
      <c r="O577" s="28"/>
      <c r="P577" s="28"/>
      <c r="Q577" s="29"/>
      <c r="R577" s="39"/>
      <c r="S577" s="153">
        <f>SUM(F577:I577)</f>
        <v>0</v>
      </c>
      <c r="T577" s="154">
        <f>SUM(J577:M577)</f>
        <v>0</v>
      </c>
      <c r="U577" s="157">
        <f>SUM(N577:Q577)</f>
        <v>0</v>
      </c>
    </row>
    <row r="578" spans="1:21" x14ac:dyDescent="0.2">
      <c r="A578" s="11" t="str">
        <f t="shared" si="215"/>
        <v>Lothian</v>
      </c>
      <c r="B578" s="11" t="str">
        <f t="shared" si="216"/>
        <v>Other Specialties9</v>
      </c>
      <c r="C578" s="393" t="str">
        <f t="shared" si="230"/>
        <v>Other Specialties</v>
      </c>
      <c r="D578" s="86">
        <v>9</v>
      </c>
      <c r="E578" s="45" t="s">
        <v>53</v>
      </c>
      <c r="F578" s="31"/>
      <c r="G578" s="32"/>
      <c r="H578" s="485"/>
      <c r="I578" s="486"/>
      <c r="J578" s="31"/>
      <c r="K578" s="32"/>
      <c r="L578" s="32"/>
      <c r="M578" s="33"/>
      <c r="N578" s="31"/>
      <c r="O578" s="32"/>
      <c r="P578" s="32"/>
      <c r="Q578" s="33"/>
      <c r="R578" s="39"/>
      <c r="S578" s="159">
        <f>SUM(F578:I578)</f>
        <v>0</v>
      </c>
      <c r="T578" s="160">
        <f>SUM(J578:M578)</f>
        <v>0</v>
      </c>
      <c r="U578" s="162">
        <f>SUM(N578:Q578)</f>
        <v>0</v>
      </c>
    </row>
    <row r="579" spans="1:21" x14ac:dyDescent="0.2">
      <c r="A579" s="11" t="str">
        <f t="shared" si="215"/>
        <v>Lothian</v>
      </c>
      <c r="B579" s="11" t="str">
        <f t="shared" si="216"/>
        <v>Other Specialties10</v>
      </c>
      <c r="C579" s="393" t="str">
        <f t="shared" si="230"/>
        <v>Other Specialties</v>
      </c>
      <c r="D579" s="84">
        <v>10</v>
      </c>
      <c r="E579" s="21" t="s">
        <v>32</v>
      </c>
      <c r="F579" s="62">
        <f t="shared" ref="F579:Q579" si="232">SUM(F577:F578)</f>
        <v>0</v>
      </c>
      <c r="G579" s="63">
        <f t="shared" si="232"/>
        <v>0</v>
      </c>
      <c r="H579" s="63">
        <f t="shared" si="232"/>
        <v>0</v>
      </c>
      <c r="I579" s="64">
        <f t="shared" si="232"/>
        <v>0</v>
      </c>
      <c r="J579" s="62">
        <f t="shared" si="232"/>
        <v>0</v>
      </c>
      <c r="K579" s="63">
        <f t="shared" si="232"/>
        <v>0</v>
      </c>
      <c r="L579" s="63">
        <f t="shared" si="232"/>
        <v>0</v>
      </c>
      <c r="M579" s="64">
        <f t="shared" si="232"/>
        <v>0</v>
      </c>
      <c r="N579" s="62">
        <f t="shared" si="232"/>
        <v>0</v>
      </c>
      <c r="O579" s="63">
        <f t="shared" si="232"/>
        <v>0</v>
      </c>
      <c r="P579" s="63">
        <f t="shared" si="232"/>
        <v>0</v>
      </c>
      <c r="Q579" s="64">
        <f t="shared" si="232"/>
        <v>0</v>
      </c>
      <c r="R579" s="79"/>
      <c r="S579" s="62">
        <f>SUM(F579:I579)</f>
        <v>0</v>
      </c>
      <c r="T579" s="63">
        <f>SUM(J579:M579)</f>
        <v>0</v>
      </c>
      <c r="U579" s="100">
        <f>SUM(N579:Q579)</f>
        <v>0</v>
      </c>
    </row>
    <row r="580" spans="1:21" x14ac:dyDescent="0.2">
      <c r="A580" s="11" t="str">
        <f t="shared" si="215"/>
        <v>Lothian</v>
      </c>
      <c r="B580" s="11" t="str">
        <f t="shared" si="216"/>
        <v xml:space="preserve">Other Specialties </v>
      </c>
      <c r="C580" s="393" t="str">
        <f t="shared" si="230"/>
        <v>Other Specialties</v>
      </c>
      <c r="D580" s="89" t="s">
        <v>79</v>
      </c>
      <c r="E580" s="43"/>
      <c r="F580" s="38"/>
      <c r="G580" s="39"/>
      <c r="H580" s="39"/>
      <c r="I580" s="40"/>
      <c r="J580" s="38"/>
      <c r="K580" s="39"/>
      <c r="L580" s="39"/>
      <c r="M580" s="40"/>
      <c r="N580" s="38"/>
      <c r="O580" s="39"/>
      <c r="P580" s="39"/>
      <c r="Q580" s="40"/>
      <c r="R580" s="39"/>
      <c r="S580" s="77"/>
      <c r="T580" s="56"/>
      <c r="U580" s="101"/>
    </row>
    <row r="581" spans="1:21" x14ac:dyDescent="0.2">
      <c r="A581" s="11" t="str">
        <f t="shared" si="215"/>
        <v>Lothian</v>
      </c>
      <c r="B581" s="11" t="str">
        <f t="shared" si="216"/>
        <v xml:space="preserve">Other Specialties </v>
      </c>
      <c r="C581" s="393" t="str">
        <f t="shared" si="230"/>
        <v>Other Specialties</v>
      </c>
      <c r="D581" s="84" t="s">
        <v>79</v>
      </c>
      <c r="E581" s="21" t="s">
        <v>24</v>
      </c>
      <c r="F581" s="23"/>
      <c r="G581" s="24"/>
      <c r="H581" s="24"/>
      <c r="I581" s="25"/>
      <c r="J581" s="23"/>
      <c r="K581" s="24"/>
      <c r="L581" s="24"/>
      <c r="M581" s="25"/>
      <c r="N581" s="23"/>
      <c r="O581" s="24"/>
      <c r="P581" s="24"/>
      <c r="Q581" s="25"/>
      <c r="R581" s="39"/>
      <c r="S581" s="71"/>
      <c r="T581" s="72"/>
      <c r="U581" s="97"/>
    </row>
    <row r="582" spans="1:21" x14ac:dyDescent="0.2">
      <c r="A582" s="11" t="str">
        <f t="shared" si="215"/>
        <v>Lothian</v>
      </c>
      <c r="B582" s="11" t="str">
        <f t="shared" si="216"/>
        <v>Other Specialties11</v>
      </c>
      <c r="C582" s="393" t="str">
        <f t="shared" si="230"/>
        <v>Other Specialties</v>
      </c>
      <c r="D582" s="151">
        <v>11</v>
      </c>
      <c r="E582" s="152" t="s">
        <v>109</v>
      </c>
      <c r="F582" s="153">
        <f t="shared" ref="F582:Q582" si="233">F574-F577</f>
        <v>0</v>
      </c>
      <c r="G582" s="154">
        <f t="shared" si="233"/>
        <v>0</v>
      </c>
      <c r="H582" s="154">
        <f t="shared" si="233"/>
        <v>0</v>
      </c>
      <c r="I582" s="155">
        <f t="shared" si="233"/>
        <v>0</v>
      </c>
      <c r="J582" s="153">
        <f t="shared" si="233"/>
        <v>0</v>
      </c>
      <c r="K582" s="154">
        <f t="shared" si="233"/>
        <v>0</v>
      </c>
      <c r="L582" s="154">
        <f t="shared" si="233"/>
        <v>0</v>
      </c>
      <c r="M582" s="155">
        <f t="shared" si="233"/>
        <v>0</v>
      </c>
      <c r="N582" s="153">
        <f t="shared" si="233"/>
        <v>0</v>
      </c>
      <c r="O582" s="154">
        <f t="shared" si="233"/>
        <v>0</v>
      </c>
      <c r="P582" s="154">
        <f t="shared" si="233"/>
        <v>0</v>
      </c>
      <c r="Q582" s="155">
        <f t="shared" si="233"/>
        <v>0</v>
      </c>
      <c r="R582" s="56"/>
      <c r="S582" s="155">
        <f>S574-S577</f>
        <v>0</v>
      </c>
      <c r="T582" s="154">
        <f>T574-T577</f>
        <v>0</v>
      </c>
      <c r="U582" s="157">
        <f>U574-U577</f>
        <v>0</v>
      </c>
    </row>
    <row r="583" spans="1:21" x14ac:dyDescent="0.2">
      <c r="A583" s="11" t="str">
        <f t="shared" si="215"/>
        <v>Lothian</v>
      </c>
      <c r="B583" s="11" t="str">
        <f t="shared" si="216"/>
        <v>Other Specialties12</v>
      </c>
      <c r="C583" s="393" t="str">
        <f t="shared" si="230"/>
        <v>Other Specialties</v>
      </c>
      <c r="D583" s="151">
        <v>12</v>
      </c>
      <c r="E583" s="152" t="s">
        <v>110</v>
      </c>
      <c r="F583" s="159">
        <f t="shared" ref="F583:U583" si="234">F574-F579</f>
        <v>0</v>
      </c>
      <c r="G583" s="160">
        <f t="shared" si="234"/>
        <v>0</v>
      </c>
      <c r="H583" s="160">
        <f t="shared" si="234"/>
        <v>0</v>
      </c>
      <c r="I583" s="161">
        <f t="shared" si="234"/>
        <v>0</v>
      </c>
      <c r="J583" s="159">
        <f t="shared" si="234"/>
        <v>0</v>
      </c>
      <c r="K583" s="160">
        <f t="shared" si="234"/>
        <v>0</v>
      </c>
      <c r="L583" s="160">
        <f t="shared" si="234"/>
        <v>0</v>
      </c>
      <c r="M583" s="161">
        <f t="shared" si="234"/>
        <v>0</v>
      </c>
      <c r="N583" s="159">
        <f t="shared" si="234"/>
        <v>0</v>
      </c>
      <c r="O583" s="160">
        <f t="shared" si="234"/>
        <v>0</v>
      </c>
      <c r="P583" s="160">
        <f t="shared" si="234"/>
        <v>0</v>
      </c>
      <c r="Q583" s="161">
        <f t="shared" si="234"/>
        <v>0</v>
      </c>
      <c r="R583" s="56">
        <f t="shared" si="234"/>
        <v>0</v>
      </c>
      <c r="S583" s="159">
        <f t="shared" si="234"/>
        <v>0</v>
      </c>
      <c r="T583" s="160">
        <f t="shared" si="234"/>
        <v>0</v>
      </c>
      <c r="U583" s="162">
        <f t="shared" si="234"/>
        <v>0</v>
      </c>
    </row>
    <row r="584" spans="1:21" x14ac:dyDescent="0.2">
      <c r="A584" s="11" t="str">
        <f t="shared" si="215"/>
        <v>Lothian</v>
      </c>
      <c r="B584" s="11" t="str">
        <f t="shared" si="216"/>
        <v>Other Specialties13</v>
      </c>
      <c r="C584" s="393" t="str">
        <f t="shared" si="230"/>
        <v>Other Specialties</v>
      </c>
      <c r="D584" s="151">
        <v>13</v>
      </c>
      <c r="E584" s="158" t="s">
        <v>27</v>
      </c>
      <c r="F584" s="170">
        <f>F568+F583</f>
        <v>1667</v>
      </c>
      <c r="G584" s="164">
        <f>F584+G583</f>
        <v>1667</v>
      </c>
      <c r="H584" s="164">
        <f t="shared" ref="H584:Q584" si="235">G584+H583</f>
        <v>1667</v>
      </c>
      <c r="I584" s="166">
        <f t="shared" si="235"/>
        <v>1667</v>
      </c>
      <c r="J584" s="163">
        <f t="shared" si="235"/>
        <v>1667</v>
      </c>
      <c r="K584" s="164">
        <f t="shared" si="235"/>
        <v>1667</v>
      </c>
      <c r="L584" s="164">
        <f t="shared" si="235"/>
        <v>1667</v>
      </c>
      <c r="M584" s="166">
        <f t="shared" si="235"/>
        <v>1667</v>
      </c>
      <c r="N584" s="163">
        <f t="shared" si="235"/>
        <v>1667</v>
      </c>
      <c r="O584" s="164">
        <f t="shared" si="235"/>
        <v>1667</v>
      </c>
      <c r="P584" s="164">
        <f t="shared" si="235"/>
        <v>1667</v>
      </c>
      <c r="Q584" s="166">
        <f t="shared" si="235"/>
        <v>1667</v>
      </c>
      <c r="R584" s="56"/>
      <c r="S584" s="163">
        <f>I584</f>
        <v>1667</v>
      </c>
      <c r="T584" s="164">
        <f>M584</f>
        <v>1667</v>
      </c>
      <c r="U584" s="165">
        <f>Q584</f>
        <v>1667</v>
      </c>
    </row>
    <row r="585" spans="1:21" x14ac:dyDescent="0.2">
      <c r="A585" s="11" t="str">
        <f t="shared" si="215"/>
        <v>Lothian</v>
      </c>
      <c r="B585" s="11" t="str">
        <f t="shared" si="216"/>
        <v>Other Specialties14</v>
      </c>
      <c r="C585" s="393" t="str">
        <f t="shared" si="230"/>
        <v>Other Specialties</v>
      </c>
      <c r="D585" s="151">
        <v>14</v>
      </c>
      <c r="E585" s="152" t="s">
        <v>25</v>
      </c>
      <c r="F585" s="163" t="e">
        <f t="shared" ref="F585:Q585" si="236">F584/(F579/13)</f>
        <v>#DIV/0!</v>
      </c>
      <c r="G585" s="164" t="e">
        <f t="shared" si="236"/>
        <v>#DIV/0!</v>
      </c>
      <c r="H585" s="164" t="e">
        <f t="shared" si="236"/>
        <v>#DIV/0!</v>
      </c>
      <c r="I585" s="166" t="e">
        <f t="shared" si="236"/>
        <v>#DIV/0!</v>
      </c>
      <c r="J585" s="163" t="e">
        <f t="shared" si="236"/>
        <v>#DIV/0!</v>
      </c>
      <c r="K585" s="164" t="e">
        <f t="shared" si="236"/>
        <v>#DIV/0!</v>
      </c>
      <c r="L585" s="164" t="e">
        <f t="shared" si="236"/>
        <v>#DIV/0!</v>
      </c>
      <c r="M585" s="166" t="e">
        <f t="shared" si="236"/>
        <v>#DIV/0!</v>
      </c>
      <c r="N585" s="163" t="e">
        <f t="shared" si="236"/>
        <v>#DIV/0!</v>
      </c>
      <c r="O585" s="164" t="e">
        <f t="shared" si="236"/>
        <v>#DIV/0!</v>
      </c>
      <c r="P585" s="164" t="e">
        <f t="shared" si="236"/>
        <v>#DIV/0!</v>
      </c>
      <c r="Q585" s="166" t="e">
        <f t="shared" si="236"/>
        <v>#DIV/0!</v>
      </c>
      <c r="R585" s="56"/>
      <c r="S585" s="163" t="e">
        <f>I585</f>
        <v>#DIV/0!</v>
      </c>
      <c r="T585" s="164" t="e">
        <f>M585</f>
        <v>#DIV/0!</v>
      </c>
      <c r="U585" s="165" t="e">
        <f>Q585</f>
        <v>#DIV/0!</v>
      </c>
    </row>
    <row r="586" spans="1:21" x14ac:dyDescent="0.2">
      <c r="A586" s="11" t="str">
        <f t="shared" si="215"/>
        <v>Lothian</v>
      </c>
      <c r="B586" s="11" t="str">
        <f t="shared" si="216"/>
        <v>Other Specialties15</v>
      </c>
      <c r="C586" s="393" t="str">
        <f t="shared" si="230"/>
        <v>Other Specialties</v>
      </c>
      <c r="D586" s="86">
        <v>15</v>
      </c>
      <c r="E586" s="45" t="s">
        <v>30</v>
      </c>
      <c r="F586" s="48">
        <v>223</v>
      </c>
      <c r="G586" s="46">
        <v>223</v>
      </c>
      <c r="H586" s="46">
        <v>223</v>
      </c>
      <c r="I586" s="47">
        <v>223</v>
      </c>
      <c r="J586" s="48"/>
      <c r="K586" s="46"/>
      <c r="L586" s="46"/>
      <c r="M586" s="47"/>
      <c r="N586" s="48"/>
      <c r="O586" s="46"/>
      <c r="P586" s="46"/>
      <c r="Q586" s="47"/>
      <c r="R586" s="39"/>
      <c r="S586" s="163">
        <f>I586</f>
        <v>223</v>
      </c>
      <c r="T586" s="164">
        <f>M586</f>
        <v>0</v>
      </c>
      <c r="U586" s="165">
        <f>Q586</f>
        <v>0</v>
      </c>
    </row>
    <row r="587" spans="1:21" x14ac:dyDescent="0.2">
      <c r="A587" s="11" t="str">
        <f t="shared" si="215"/>
        <v>Lothian</v>
      </c>
      <c r="B587" s="11" t="str">
        <f t="shared" si="216"/>
        <v>Other Specialties16</v>
      </c>
      <c r="C587" s="393" t="str">
        <f t="shared" si="230"/>
        <v>Other Specialties</v>
      </c>
      <c r="D587" s="151">
        <v>16</v>
      </c>
      <c r="E587" s="152" t="s">
        <v>187</v>
      </c>
      <c r="F587" s="163">
        <v>87.945987484322202</v>
      </c>
      <c r="G587" s="164">
        <v>80.813108274790409</v>
      </c>
      <c r="H587" s="164">
        <v>70.711469740441629</v>
      </c>
      <c r="I587" s="166">
        <v>60.609831206092835</v>
      </c>
      <c r="J587" s="163">
        <v>50.508192671744034</v>
      </c>
      <c r="K587" s="164">
        <v>40.406554137395204</v>
      </c>
      <c r="L587" s="164">
        <v>20.203277068697602</v>
      </c>
      <c r="M587" s="166">
        <v>0</v>
      </c>
      <c r="N587" s="400" t="s">
        <v>15</v>
      </c>
      <c r="O587" s="401" t="s">
        <v>15</v>
      </c>
      <c r="P587" s="401" t="s">
        <v>15</v>
      </c>
      <c r="Q587" s="402" t="s">
        <v>15</v>
      </c>
      <c r="R587" s="39"/>
      <c r="S587" s="163">
        <f>I587</f>
        <v>60.609831206092835</v>
      </c>
      <c r="T587" s="164">
        <f>M587</f>
        <v>0</v>
      </c>
      <c r="U587" s="165" t="str">
        <f>Q587</f>
        <v>-</v>
      </c>
    </row>
    <row r="588" spans="1:21" ht="13.5" thickBot="1" x14ac:dyDescent="0.25">
      <c r="A588" s="11" t="str">
        <f t="shared" si="215"/>
        <v>Lothian</v>
      </c>
      <c r="B588" s="11" t="str">
        <f t="shared" si="216"/>
        <v>Other Specialties17</v>
      </c>
      <c r="C588" s="393" t="str">
        <f t="shared" si="230"/>
        <v>Other Specialties</v>
      </c>
      <c r="D588" s="86">
        <v>17</v>
      </c>
      <c r="E588" s="44" t="s">
        <v>31</v>
      </c>
      <c r="F588" s="107">
        <v>38</v>
      </c>
      <c r="G588" s="108">
        <v>38</v>
      </c>
      <c r="H588" s="108">
        <v>38</v>
      </c>
      <c r="I588" s="109">
        <v>38</v>
      </c>
      <c r="J588" s="107"/>
      <c r="K588" s="108"/>
      <c r="L588" s="108"/>
      <c r="M588" s="109"/>
      <c r="N588" s="107"/>
      <c r="O588" s="108"/>
      <c r="P588" s="108"/>
      <c r="Q588" s="109"/>
      <c r="R588" s="110"/>
      <c r="S588" s="174">
        <f>I588</f>
        <v>38</v>
      </c>
      <c r="T588" s="175">
        <f>M588</f>
        <v>0</v>
      </c>
      <c r="U588" s="178">
        <f>Q588</f>
        <v>0</v>
      </c>
    </row>
    <row r="589" spans="1:21" ht="18.75" thickBot="1" x14ac:dyDescent="0.3">
      <c r="A589" s="11" t="str">
        <f t="shared" si="215"/>
        <v>Lothian</v>
      </c>
      <c r="B589" s="11" t="str">
        <f t="shared" si="216"/>
        <v>ENT - AdultENT - Adult</v>
      </c>
      <c r="C589" s="529" t="str">
        <f>D589</f>
        <v>ENT - Adult</v>
      </c>
      <c r="D589" s="526" t="s">
        <v>313</v>
      </c>
      <c r="E589" s="80"/>
      <c r="F589" s="124"/>
      <c r="G589" s="81"/>
      <c r="H589" s="81"/>
      <c r="I589" s="81"/>
      <c r="J589" s="81"/>
      <c r="K589" s="81"/>
      <c r="L589" s="81"/>
      <c r="M589" s="81"/>
      <c r="N589" s="69"/>
      <c r="O589" s="69"/>
      <c r="P589" s="69"/>
      <c r="Q589" s="69"/>
      <c r="R589" s="69"/>
      <c r="S589" s="131"/>
      <c r="T589" s="131"/>
      <c r="U589" s="132"/>
    </row>
    <row r="590" spans="1:21" x14ac:dyDescent="0.2">
      <c r="A590" s="11" t="str">
        <f t="shared" ref="A590:A677" si="237">$E$5</f>
        <v>Lothian</v>
      </c>
      <c r="B590" s="11" t="str">
        <f t="shared" ref="B590:B653" si="238">CONCATENATE(C590,D590)</f>
        <v>ENT - Adult1</v>
      </c>
      <c r="C590" s="530" t="str">
        <f t="shared" ref="C590:C612" si="239">C589</f>
        <v>ENT - Adult</v>
      </c>
      <c r="D590" s="84">
        <v>1</v>
      </c>
      <c r="E590" s="21" t="s">
        <v>52</v>
      </c>
      <c r="F590" s="197">
        <v>12</v>
      </c>
      <c r="G590" s="20"/>
      <c r="H590" s="20"/>
      <c r="I590" s="117"/>
      <c r="J590" s="125"/>
      <c r="K590" s="13"/>
      <c r="L590" s="13"/>
      <c r="M590" s="126"/>
      <c r="N590" s="125"/>
      <c r="O590" s="13"/>
      <c r="P590" s="13"/>
      <c r="Q590" s="126"/>
      <c r="R590" s="41"/>
      <c r="S590" s="114"/>
      <c r="T590" s="65"/>
      <c r="U590" s="115"/>
    </row>
    <row r="591" spans="1:21" x14ac:dyDescent="0.2">
      <c r="A591" s="11" t="str">
        <f t="shared" si="237"/>
        <v>Lothian</v>
      </c>
      <c r="B591" s="11" t="str">
        <f t="shared" si="238"/>
        <v>ENT - Adult2</v>
      </c>
      <c r="C591" s="530" t="str">
        <f t="shared" si="239"/>
        <v>ENT - Adult</v>
      </c>
      <c r="D591" s="84">
        <v>2</v>
      </c>
      <c r="E591" s="21" t="s">
        <v>93</v>
      </c>
      <c r="F591" s="197">
        <v>0</v>
      </c>
      <c r="G591" s="20"/>
      <c r="H591" s="20"/>
      <c r="I591" s="117"/>
      <c r="J591" s="116"/>
      <c r="K591" s="20"/>
      <c r="L591" s="20"/>
      <c r="M591" s="117"/>
      <c r="N591" s="116"/>
      <c r="O591" s="20"/>
      <c r="P591" s="20"/>
      <c r="Q591" s="117"/>
      <c r="R591" s="41"/>
      <c r="S591" s="114"/>
      <c r="T591" s="65"/>
      <c r="U591" s="115"/>
    </row>
    <row r="592" spans="1:21" x14ac:dyDescent="0.2">
      <c r="A592" s="11" t="str">
        <f t="shared" si="237"/>
        <v>Lothian</v>
      </c>
      <c r="B592" s="11" t="str">
        <f t="shared" si="238"/>
        <v>ENT - Adult3</v>
      </c>
      <c r="C592" s="530" t="str">
        <f t="shared" si="239"/>
        <v>ENT - Adult</v>
      </c>
      <c r="D592" s="84">
        <v>3</v>
      </c>
      <c r="E592" s="21" t="s">
        <v>94</v>
      </c>
      <c r="F592" s="197">
        <v>452</v>
      </c>
      <c r="G592" s="20"/>
      <c r="H592" s="20"/>
      <c r="I592" s="117"/>
      <c r="J592" s="116"/>
      <c r="K592" s="20"/>
      <c r="L592" s="20"/>
      <c r="M592" s="117"/>
      <c r="N592" s="116"/>
      <c r="O592" s="20"/>
      <c r="P592" s="20"/>
      <c r="Q592" s="117"/>
      <c r="R592" s="41"/>
      <c r="S592" s="114"/>
      <c r="T592" s="65"/>
      <c r="U592" s="115"/>
    </row>
    <row r="593" spans="1:21" x14ac:dyDescent="0.2">
      <c r="A593" s="11" t="str">
        <f t="shared" si="237"/>
        <v>Lothian</v>
      </c>
      <c r="B593" s="11" t="str">
        <f t="shared" si="238"/>
        <v xml:space="preserve">ENT - Adult </v>
      </c>
      <c r="C593" s="530" t="str">
        <f t="shared" si="239"/>
        <v>ENT - Adult</v>
      </c>
      <c r="D593" s="88" t="s">
        <v>79</v>
      </c>
      <c r="E593" s="34"/>
      <c r="F593" s="20"/>
      <c r="G593" s="20"/>
      <c r="H593" s="20"/>
      <c r="I593" s="117"/>
      <c r="J593" s="127"/>
      <c r="K593" s="52"/>
      <c r="L593" s="52"/>
      <c r="M593" s="128"/>
      <c r="N593" s="127"/>
      <c r="O593" s="52"/>
      <c r="P593" s="52"/>
      <c r="Q593" s="128"/>
      <c r="R593" s="41"/>
      <c r="S593" s="114"/>
      <c r="T593" s="65"/>
      <c r="U593" s="115"/>
    </row>
    <row r="594" spans="1:21" x14ac:dyDescent="0.2">
      <c r="A594" s="11" t="str">
        <f t="shared" si="237"/>
        <v>Lothian</v>
      </c>
      <c r="B594" s="11" t="str">
        <f t="shared" si="238"/>
        <v xml:space="preserve">ENT - Adult </v>
      </c>
      <c r="C594" s="530" t="str">
        <f t="shared" si="239"/>
        <v>ENT - Adult</v>
      </c>
      <c r="D594" s="84" t="s">
        <v>79</v>
      </c>
      <c r="E594" s="21" t="s">
        <v>33</v>
      </c>
      <c r="F594" s="23"/>
      <c r="G594" s="24"/>
      <c r="H594" s="24"/>
      <c r="I594" s="25"/>
      <c r="J594" s="23"/>
      <c r="K594" s="24"/>
      <c r="L594" s="24"/>
      <c r="M594" s="25"/>
      <c r="N594" s="23"/>
      <c r="O594" s="24"/>
      <c r="P594" s="24"/>
      <c r="Q594" s="25"/>
      <c r="R594" s="41"/>
      <c r="S594" s="71"/>
      <c r="T594" s="72"/>
      <c r="U594" s="97"/>
    </row>
    <row r="595" spans="1:21" x14ac:dyDescent="0.2">
      <c r="A595" s="11" t="str">
        <f t="shared" si="237"/>
        <v>Lothian</v>
      </c>
      <c r="B595" s="11" t="str">
        <f t="shared" si="238"/>
        <v>ENT - Adult4</v>
      </c>
      <c r="C595" s="530" t="str">
        <f t="shared" si="239"/>
        <v>ENT - Adult</v>
      </c>
      <c r="D595" s="86">
        <v>4</v>
      </c>
      <c r="E595" s="44" t="s">
        <v>14</v>
      </c>
      <c r="F595" s="27">
        <v>711</v>
      </c>
      <c r="G595" s="28">
        <v>711</v>
      </c>
      <c r="H595" s="28">
        <v>711</v>
      </c>
      <c r="I595" s="29">
        <v>711</v>
      </c>
      <c r="J595" s="27"/>
      <c r="K595" s="28"/>
      <c r="L595" s="28"/>
      <c r="M595" s="29"/>
      <c r="N595" s="27"/>
      <c r="O595" s="28"/>
      <c r="P595" s="28"/>
      <c r="Q595" s="29"/>
      <c r="R595" s="41"/>
      <c r="S595" s="179">
        <f>SUM(F595:I595)</f>
        <v>2844</v>
      </c>
      <c r="T595" s="180">
        <f>SUM(J595:M595)</f>
        <v>0</v>
      </c>
      <c r="U595" s="181">
        <f>SUM(N595:Q595)</f>
        <v>0</v>
      </c>
    </row>
    <row r="596" spans="1:21" x14ac:dyDescent="0.2">
      <c r="A596" s="11" t="str">
        <f t="shared" si="237"/>
        <v>Lothian</v>
      </c>
      <c r="B596" s="11" t="str">
        <f t="shared" si="238"/>
        <v>ENT - Adult5</v>
      </c>
      <c r="C596" s="530" t="str">
        <f t="shared" si="239"/>
        <v>ENT - Adult</v>
      </c>
      <c r="D596" s="151">
        <v>5</v>
      </c>
      <c r="E596" s="158" t="s">
        <v>28</v>
      </c>
      <c r="F596" s="160">
        <v>0</v>
      </c>
      <c r="G596" s="154">
        <v>0</v>
      </c>
      <c r="H596" s="154">
        <v>0</v>
      </c>
      <c r="I596" s="155">
        <v>0</v>
      </c>
      <c r="J596" s="160">
        <v>0</v>
      </c>
      <c r="K596" s="154">
        <v>0</v>
      </c>
      <c r="L596" s="154">
        <v>0</v>
      </c>
      <c r="M596" s="155">
        <v>0</v>
      </c>
      <c r="N596" s="153">
        <v>0</v>
      </c>
      <c r="O596" s="154">
        <v>0</v>
      </c>
      <c r="P596" s="154">
        <v>0</v>
      </c>
      <c r="Q596" s="155">
        <v>0</v>
      </c>
      <c r="R596" s="79"/>
      <c r="S596" s="153">
        <f>SUM(F596:I596)</f>
        <v>0</v>
      </c>
      <c r="T596" s="154">
        <f>SUM(J596:M596)</f>
        <v>0</v>
      </c>
      <c r="U596" s="157">
        <f>SUM(N596:Q596)</f>
        <v>0</v>
      </c>
    </row>
    <row r="597" spans="1:21" x14ac:dyDescent="0.2">
      <c r="A597" s="11" t="str">
        <f t="shared" si="237"/>
        <v>Lothian</v>
      </c>
      <c r="B597" s="11" t="str">
        <f t="shared" si="238"/>
        <v>ENT - Adult6</v>
      </c>
      <c r="C597" s="530" t="str">
        <f t="shared" si="239"/>
        <v>ENT - Adult</v>
      </c>
      <c r="D597" s="87">
        <v>6</v>
      </c>
      <c r="E597" s="45" t="s">
        <v>13</v>
      </c>
      <c r="F597" s="27">
        <v>96</v>
      </c>
      <c r="G597" s="28">
        <v>93</v>
      </c>
      <c r="H597" s="28">
        <v>81</v>
      </c>
      <c r="I597" s="29">
        <v>66</v>
      </c>
      <c r="J597" s="31"/>
      <c r="K597" s="32"/>
      <c r="L597" s="32"/>
      <c r="M597" s="33"/>
      <c r="N597" s="31"/>
      <c r="O597" s="32"/>
      <c r="P597" s="32"/>
      <c r="Q597" s="33"/>
      <c r="R597" s="41"/>
      <c r="S597" s="159">
        <f>SUM(F597:I597)</f>
        <v>336</v>
      </c>
      <c r="T597" s="160">
        <f>SUM(J597:M597)</f>
        <v>0</v>
      </c>
      <c r="U597" s="162">
        <f>SUM(N597:Q597)</f>
        <v>0</v>
      </c>
    </row>
    <row r="598" spans="1:21" x14ac:dyDescent="0.2">
      <c r="A598" s="11" t="str">
        <f t="shared" si="237"/>
        <v>Lothian</v>
      </c>
      <c r="B598" s="11" t="str">
        <f t="shared" si="238"/>
        <v>ENT - Adult7</v>
      </c>
      <c r="C598" s="530" t="str">
        <f t="shared" si="239"/>
        <v>ENT - Adult</v>
      </c>
      <c r="D598" s="84">
        <v>7</v>
      </c>
      <c r="E598" s="21" t="s">
        <v>16</v>
      </c>
      <c r="F598" s="62">
        <f t="shared" ref="F598:Q598" si="240">SUM(F595:F596)-F597</f>
        <v>615</v>
      </c>
      <c r="G598" s="63">
        <f t="shared" si="240"/>
        <v>618</v>
      </c>
      <c r="H598" s="63">
        <f t="shared" si="240"/>
        <v>630</v>
      </c>
      <c r="I598" s="64">
        <f t="shared" si="240"/>
        <v>645</v>
      </c>
      <c r="J598" s="62">
        <f t="shared" si="240"/>
        <v>0</v>
      </c>
      <c r="K598" s="63">
        <f t="shared" si="240"/>
        <v>0</v>
      </c>
      <c r="L598" s="63">
        <f t="shared" si="240"/>
        <v>0</v>
      </c>
      <c r="M598" s="64">
        <f t="shared" si="240"/>
        <v>0</v>
      </c>
      <c r="N598" s="62">
        <f t="shared" si="240"/>
        <v>0</v>
      </c>
      <c r="O598" s="63">
        <f t="shared" si="240"/>
        <v>0</v>
      </c>
      <c r="P598" s="63">
        <f t="shared" si="240"/>
        <v>0</v>
      </c>
      <c r="Q598" s="64">
        <f t="shared" si="240"/>
        <v>0</v>
      </c>
      <c r="R598" s="79"/>
      <c r="S598" s="62">
        <f>SUM(F598:I598)</f>
        <v>2508</v>
      </c>
      <c r="T598" s="63">
        <f>SUM(J598:M598)</f>
        <v>0</v>
      </c>
      <c r="U598" s="100">
        <f>SUM(N598:Q598)</f>
        <v>0</v>
      </c>
    </row>
    <row r="599" spans="1:21" x14ac:dyDescent="0.2">
      <c r="A599" s="11" t="str">
        <f t="shared" si="237"/>
        <v>Lothian</v>
      </c>
      <c r="B599" s="11" t="str">
        <f t="shared" si="238"/>
        <v xml:space="preserve">ENT - Adult </v>
      </c>
      <c r="C599" s="530" t="str">
        <f t="shared" si="239"/>
        <v>ENT - Adult</v>
      </c>
      <c r="D599" s="88" t="s">
        <v>79</v>
      </c>
      <c r="E599" s="34"/>
      <c r="F599" s="35"/>
      <c r="G599" s="36"/>
      <c r="H599" s="36"/>
      <c r="I599" s="37"/>
      <c r="J599" s="38"/>
      <c r="K599" s="39"/>
      <c r="L599" s="39"/>
      <c r="M599" s="40"/>
      <c r="N599" s="38"/>
      <c r="O599" s="39"/>
      <c r="P599" s="39"/>
      <c r="Q599" s="40"/>
      <c r="R599" s="41"/>
      <c r="S599" s="77"/>
      <c r="T599" s="56"/>
      <c r="U599" s="101"/>
    </row>
    <row r="600" spans="1:21" x14ac:dyDescent="0.2">
      <c r="A600" s="11" t="str">
        <f t="shared" si="237"/>
        <v>Lothian</v>
      </c>
      <c r="B600" s="11" t="str">
        <f t="shared" si="238"/>
        <v xml:space="preserve">ENT - Adult </v>
      </c>
      <c r="C600" s="530" t="str">
        <f t="shared" si="239"/>
        <v>ENT - Adult</v>
      </c>
      <c r="D600" s="84" t="s">
        <v>79</v>
      </c>
      <c r="E600" s="21" t="s">
        <v>29</v>
      </c>
      <c r="F600" s="23"/>
      <c r="G600" s="24"/>
      <c r="H600" s="24"/>
      <c r="I600" s="25"/>
      <c r="J600" s="23"/>
      <c r="K600" s="24"/>
      <c r="L600" s="24"/>
      <c r="M600" s="25"/>
      <c r="N600" s="23"/>
      <c r="O600" s="24"/>
      <c r="P600" s="24"/>
      <c r="Q600" s="25"/>
      <c r="R600" s="41"/>
      <c r="S600" s="71"/>
      <c r="T600" s="72"/>
      <c r="U600" s="97"/>
    </row>
    <row r="601" spans="1:21" x14ac:dyDescent="0.2">
      <c r="A601" s="11" t="str">
        <f t="shared" si="237"/>
        <v>Lothian</v>
      </c>
      <c r="B601" s="11" t="str">
        <f t="shared" si="238"/>
        <v>ENT - Adult8</v>
      </c>
      <c r="C601" s="530" t="str">
        <f t="shared" si="239"/>
        <v>ENT - Adult</v>
      </c>
      <c r="D601" s="86">
        <v>8</v>
      </c>
      <c r="E601" s="44" t="s">
        <v>46</v>
      </c>
      <c r="F601" s="27">
        <v>705</v>
      </c>
      <c r="G601" s="28">
        <v>705</v>
      </c>
      <c r="H601" s="28">
        <v>705</v>
      </c>
      <c r="I601" s="29">
        <v>705</v>
      </c>
      <c r="J601" s="27"/>
      <c r="K601" s="28"/>
      <c r="L601" s="28"/>
      <c r="M601" s="29"/>
      <c r="N601" s="27"/>
      <c r="O601" s="28"/>
      <c r="P601" s="28"/>
      <c r="Q601" s="29"/>
      <c r="R601" s="39"/>
      <c r="S601" s="153">
        <f>SUM(F601:I601)</f>
        <v>2820</v>
      </c>
      <c r="T601" s="154">
        <f>SUM(J601:M601)</f>
        <v>0</v>
      </c>
      <c r="U601" s="157">
        <f>SUM(N601:Q601)</f>
        <v>0</v>
      </c>
    </row>
    <row r="602" spans="1:21" x14ac:dyDescent="0.2">
      <c r="A602" s="11" t="str">
        <f t="shared" si="237"/>
        <v>Lothian</v>
      </c>
      <c r="B602" s="11" t="str">
        <f t="shared" si="238"/>
        <v>ENT - Adult9</v>
      </c>
      <c r="C602" s="530" t="str">
        <f t="shared" si="239"/>
        <v>ENT - Adult</v>
      </c>
      <c r="D602" s="86">
        <v>9</v>
      </c>
      <c r="E602" s="45" t="s">
        <v>53</v>
      </c>
      <c r="F602" s="31">
        <v>0</v>
      </c>
      <c r="G602" s="32">
        <v>0</v>
      </c>
      <c r="H602" s="32">
        <v>0</v>
      </c>
      <c r="I602" s="33">
        <v>0</v>
      </c>
      <c r="J602" s="31"/>
      <c r="K602" s="32"/>
      <c r="L602" s="32"/>
      <c r="M602" s="33"/>
      <c r="N602" s="31"/>
      <c r="O602" s="32"/>
      <c r="P602" s="32"/>
      <c r="Q602" s="33"/>
      <c r="R602" s="39"/>
      <c r="S602" s="159">
        <f>SUM(F602:I602)</f>
        <v>0</v>
      </c>
      <c r="T602" s="160">
        <f>SUM(J602:M602)</f>
        <v>0</v>
      </c>
      <c r="U602" s="162">
        <f>SUM(N602:Q602)</f>
        <v>0</v>
      </c>
    </row>
    <row r="603" spans="1:21" x14ac:dyDescent="0.2">
      <c r="A603" s="11" t="str">
        <f t="shared" si="237"/>
        <v>Lothian</v>
      </c>
      <c r="B603" s="11" t="str">
        <f t="shared" si="238"/>
        <v>ENT - Adult10</v>
      </c>
      <c r="C603" s="530" t="str">
        <f t="shared" si="239"/>
        <v>ENT - Adult</v>
      </c>
      <c r="D603" s="84">
        <v>10</v>
      </c>
      <c r="E603" s="21" t="s">
        <v>32</v>
      </c>
      <c r="F603" s="62">
        <f t="shared" ref="F603:Q603" si="241">SUM(F601:F602)</f>
        <v>705</v>
      </c>
      <c r="G603" s="63">
        <f t="shared" si="241"/>
        <v>705</v>
      </c>
      <c r="H603" s="63">
        <f t="shared" si="241"/>
        <v>705</v>
      </c>
      <c r="I603" s="64">
        <f t="shared" si="241"/>
        <v>705</v>
      </c>
      <c r="J603" s="62">
        <f t="shared" si="241"/>
        <v>0</v>
      </c>
      <c r="K603" s="63">
        <f t="shared" si="241"/>
        <v>0</v>
      </c>
      <c r="L603" s="63">
        <f t="shared" si="241"/>
        <v>0</v>
      </c>
      <c r="M603" s="64">
        <f t="shared" si="241"/>
        <v>0</v>
      </c>
      <c r="N603" s="62">
        <f t="shared" si="241"/>
        <v>0</v>
      </c>
      <c r="O603" s="63">
        <f t="shared" si="241"/>
        <v>0</v>
      </c>
      <c r="P603" s="63">
        <f t="shared" si="241"/>
        <v>0</v>
      </c>
      <c r="Q603" s="64">
        <f t="shared" si="241"/>
        <v>0</v>
      </c>
      <c r="R603" s="79"/>
      <c r="S603" s="62">
        <f>SUM(F603:I603)</f>
        <v>2820</v>
      </c>
      <c r="T603" s="63">
        <f>SUM(J603:M603)</f>
        <v>0</v>
      </c>
      <c r="U603" s="100">
        <f>SUM(N603:Q603)</f>
        <v>0</v>
      </c>
    </row>
    <row r="604" spans="1:21" x14ac:dyDescent="0.2">
      <c r="A604" s="11" t="str">
        <f t="shared" si="237"/>
        <v>Lothian</v>
      </c>
      <c r="B604" s="11" t="str">
        <f t="shared" si="238"/>
        <v xml:space="preserve">ENT - Adult </v>
      </c>
      <c r="C604" s="530" t="str">
        <f t="shared" si="239"/>
        <v>ENT - Adult</v>
      </c>
      <c r="D604" s="89" t="s">
        <v>79</v>
      </c>
      <c r="E604" s="43"/>
      <c r="F604" s="38"/>
      <c r="G604" s="39"/>
      <c r="H604" s="39"/>
      <c r="I604" s="40"/>
      <c r="J604" s="38"/>
      <c r="K604" s="39"/>
      <c r="L604" s="39"/>
      <c r="M604" s="40"/>
      <c r="N604" s="38"/>
      <c r="O604" s="39"/>
      <c r="P604" s="39"/>
      <c r="Q604" s="40"/>
      <c r="R604" s="39"/>
      <c r="S604" s="77"/>
      <c r="T604" s="56"/>
      <c r="U604" s="101"/>
    </row>
    <row r="605" spans="1:21" x14ac:dyDescent="0.2">
      <c r="A605" s="11" t="str">
        <f t="shared" si="237"/>
        <v>Lothian</v>
      </c>
      <c r="B605" s="11" t="str">
        <f t="shared" si="238"/>
        <v xml:space="preserve">ENT - Adult </v>
      </c>
      <c r="C605" s="530" t="str">
        <f t="shared" si="239"/>
        <v>ENT - Adult</v>
      </c>
      <c r="D605" s="84" t="s">
        <v>79</v>
      </c>
      <c r="E605" s="21" t="s">
        <v>24</v>
      </c>
      <c r="F605" s="23"/>
      <c r="G605" s="24"/>
      <c r="H605" s="24"/>
      <c r="I605" s="25"/>
      <c r="J605" s="23"/>
      <c r="K605" s="24"/>
      <c r="L605" s="24"/>
      <c r="M605" s="25"/>
      <c r="N605" s="23"/>
      <c r="O605" s="24"/>
      <c r="P605" s="24"/>
      <c r="Q605" s="25"/>
      <c r="R605" s="39"/>
      <c r="S605" s="71"/>
      <c r="T605" s="72"/>
      <c r="U605" s="97"/>
    </row>
    <row r="606" spans="1:21" x14ac:dyDescent="0.2">
      <c r="A606" s="11" t="str">
        <f t="shared" si="237"/>
        <v>Lothian</v>
      </c>
      <c r="B606" s="11" t="str">
        <f t="shared" si="238"/>
        <v>ENT - Adult11</v>
      </c>
      <c r="C606" s="530" t="str">
        <f t="shared" si="239"/>
        <v>ENT - Adult</v>
      </c>
      <c r="D606" s="151">
        <v>11</v>
      </c>
      <c r="E606" s="152" t="s">
        <v>109</v>
      </c>
      <c r="F606" s="153">
        <f t="shared" ref="F606:Q606" si="242">F598-F601</f>
        <v>-90</v>
      </c>
      <c r="G606" s="154">
        <f t="shared" si="242"/>
        <v>-87</v>
      </c>
      <c r="H606" s="154">
        <f t="shared" si="242"/>
        <v>-75</v>
      </c>
      <c r="I606" s="155">
        <f t="shared" si="242"/>
        <v>-60</v>
      </c>
      <c r="J606" s="153">
        <f t="shared" si="242"/>
        <v>0</v>
      </c>
      <c r="K606" s="154">
        <f t="shared" si="242"/>
        <v>0</v>
      </c>
      <c r="L606" s="154">
        <f t="shared" si="242"/>
        <v>0</v>
      </c>
      <c r="M606" s="155">
        <f t="shared" si="242"/>
        <v>0</v>
      </c>
      <c r="N606" s="153">
        <f t="shared" si="242"/>
        <v>0</v>
      </c>
      <c r="O606" s="154">
        <f t="shared" si="242"/>
        <v>0</v>
      </c>
      <c r="P606" s="154">
        <f t="shared" si="242"/>
        <v>0</v>
      </c>
      <c r="Q606" s="155">
        <f t="shared" si="242"/>
        <v>0</v>
      </c>
      <c r="R606" s="56"/>
      <c r="S606" s="155">
        <f>S598-S601</f>
        <v>-312</v>
      </c>
      <c r="T606" s="154">
        <f>T598-T601</f>
        <v>0</v>
      </c>
      <c r="U606" s="157">
        <f>U598-U601</f>
        <v>0</v>
      </c>
    </row>
    <row r="607" spans="1:21" x14ac:dyDescent="0.2">
      <c r="A607" s="11" t="str">
        <f t="shared" si="237"/>
        <v>Lothian</v>
      </c>
      <c r="B607" s="11" t="str">
        <f t="shared" si="238"/>
        <v>ENT - Adult12</v>
      </c>
      <c r="C607" s="530" t="str">
        <f t="shared" si="239"/>
        <v>ENT - Adult</v>
      </c>
      <c r="D607" s="151">
        <v>12</v>
      </c>
      <c r="E607" s="152" t="s">
        <v>110</v>
      </c>
      <c r="F607" s="159">
        <f t="shared" ref="F607:U607" si="243">F598-F603</f>
        <v>-90</v>
      </c>
      <c r="G607" s="160">
        <f t="shared" si="243"/>
        <v>-87</v>
      </c>
      <c r="H607" s="160">
        <f t="shared" si="243"/>
        <v>-75</v>
      </c>
      <c r="I607" s="161">
        <f t="shared" si="243"/>
        <v>-60</v>
      </c>
      <c r="J607" s="159">
        <f t="shared" si="243"/>
        <v>0</v>
      </c>
      <c r="K607" s="160">
        <f t="shared" si="243"/>
        <v>0</v>
      </c>
      <c r="L607" s="160">
        <f t="shared" si="243"/>
        <v>0</v>
      </c>
      <c r="M607" s="161">
        <f t="shared" si="243"/>
        <v>0</v>
      </c>
      <c r="N607" s="159">
        <f t="shared" si="243"/>
        <v>0</v>
      </c>
      <c r="O607" s="160">
        <f t="shared" si="243"/>
        <v>0</v>
      </c>
      <c r="P607" s="160">
        <f t="shared" si="243"/>
        <v>0</v>
      </c>
      <c r="Q607" s="161">
        <f t="shared" si="243"/>
        <v>0</v>
      </c>
      <c r="R607" s="56">
        <f t="shared" si="243"/>
        <v>0</v>
      </c>
      <c r="S607" s="159">
        <f t="shared" si="243"/>
        <v>-312</v>
      </c>
      <c r="T607" s="160">
        <f t="shared" si="243"/>
        <v>0</v>
      </c>
      <c r="U607" s="162">
        <f t="shared" si="243"/>
        <v>0</v>
      </c>
    </row>
    <row r="608" spans="1:21" x14ac:dyDescent="0.2">
      <c r="A608" s="11" t="str">
        <f t="shared" si="237"/>
        <v>Lothian</v>
      </c>
      <c r="B608" s="11" t="str">
        <f t="shared" si="238"/>
        <v>ENT - Adult13</v>
      </c>
      <c r="C608" s="530" t="str">
        <f t="shared" si="239"/>
        <v>ENT - Adult</v>
      </c>
      <c r="D608" s="151">
        <v>13</v>
      </c>
      <c r="E608" s="158" t="s">
        <v>27</v>
      </c>
      <c r="F608" s="170">
        <f>F592+F607</f>
        <v>362</v>
      </c>
      <c r="G608" s="164">
        <f>F608+G607</f>
        <v>275</v>
      </c>
      <c r="H608" s="164">
        <f t="shared" ref="H608:Q608" si="244">G608+H607</f>
        <v>200</v>
      </c>
      <c r="I608" s="166">
        <f t="shared" si="244"/>
        <v>140</v>
      </c>
      <c r="J608" s="163">
        <f t="shared" si="244"/>
        <v>140</v>
      </c>
      <c r="K608" s="164">
        <f t="shared" si="244"/>
        <v>140</v>
      </c>
      <c r="L608" s="164">
        <f t="shared" si="244"/>
        <v>140</v>
      </c>
      <c r="M608" s="166">
        <f t="shared" si="244"/>
        <v>140</v>
      </c>
      <c r="N608" s="163">
        <f t="shared" si="244"/>
        <v>140</v>
      </c>
      <c r="O608" s="164">
        <f t="shared" si="244"/>
        <v>140</v>
      </c>
      <c r="P608" s="164">
        <f t="shared" si="244"/>
        <v>140</v>
      </c>
      <c r="Q608" s="166">
        <f t="shared" si="244"/>
        <v>140</v>
      </c>
      <c r="R608" s="56"/>
      <c r="S608" s="163">
        <f>I608</f>
        <v>140</v>
      </c>
      <c r="T608" s="164">
        <f>M608</f>
        <v>140</v>
      </c>
      <c r="U608" s="165">
        <f>Q608</f>
        <v>140</v>
      </c>
    </row>
    <row r="609" spans="1:21" x14ac:dyDescent="0.2">
      <c r="A609" s="11" t="str">
        <f t="shared" si="237"/>
        <v>Lothian</v>
      </c>
      <c r="B609" s="11" t="str">
        <f t="shared" si="238"/>
        <v>ENT - Adult14</v>
      </c>
      <c r="C609" s="530" t="str">
        <f t="shared" si="239"/>
        <v>ENT - Adult</v>
      </c>
      <c r="D609" s="151">
        <v>14</v>
      </c>
      <c r="E609" s="152" t="s">
        <v>25</v>
      </c>
      <c r="F609" s="163">
        <f t="shared" ref="F609:Q609" si="245">F608/(F603/13)</f>
        <v>6.6751773049645386</v>
      </c>
      <c r="G609" s="164">
        <f t="shared" si="245"/>
        <v>5.0709219858156027</v>
      </c>
      <c r="H609" s="164">
        <f t="shared" si="245"/>
        <v>3.6879432624113475</v>
      </c>
      <c r="I609" s="166">
        <f t="shared" si="245"/>
        <v>2.581560283687943</v>
      </c>
      <c r="J609" s="163" t="e">
        <f t="shared" si="245"/>
        <v>#DIV/0!</v>
      </c>
      <c r="K609" s="164" t="e">
        <f t="shared" si="245"/>
        <v>#DIV/0!</v>
      </c>
      <c r="L609" s="164" t="e">
        <f t="shared" si="245"/>
        <v>#DIV/0!</v>
      </c>
      <c r="M609" s="166" t="e">
        <f t="shared" si="245"/>
        <v>#DIV/0!</v>
      </c>
      <c r="N609" s="163" t="e">
        <f t="shared" si="245"/>
        <v>#DIV/0!</v>
      </c>
      <c r="O609" s="164" t="e">
        <f t="shared" si="245"/>
        <v>#DIV/0!</v>
      </c>
      <c r="P609" s="164" t="e">
        <f t="shared" si="245"/>
        <v>#DIV/0!</v>
      </c>
      <c r="Q609" s="166" t="e">
        <f t="shared" si="245"/>
        <v>#DIV/0!</v>
      </c>
      <c r="R609" s="56"/>
      <c r="S609" s="163">
        <f>I609</f>
        <v>2.581560283687943</v>
      </c>
      <c r="T609" s="164" t="e">
        <f>M609</f>
        <v>#DIV/0!</v>
      </c>
      <c r="U609" s="165" t="e">
        <f>Q609</f>
        <v>#DIV/0!</v>
      </c>
    </row>
    <row r="610" spans="1:21" x14ac:dyDescent="0.2">
      <c r="A610" s="11" t="str">
        <f t="shared" si="237"/>
        <v>Lothian</v>
      </c>
      <c r="B610" s="11" t="str">
        <f t="shared" si="238"/>
        <v>ENT - Adult15</v>
      </c>
      <c r="C610" s="530" t="str">
        <f t="shared" si="239"/>
        <v>ENT - Adult</v>
      </c>
      <c r="D610" s="86">
        <v>15</v>
      </c>
      <c r="E610" s="45" t="s">
        <v>30</v>
      </c>
      <c r="F610" s="48">
        <v>0</v>
      </c>
      <c r="G610" s="46">
        <v>0</v>
      </c>
      <c r="H610" s="46">
        <v>0</v>
      </c>
      <c r="I610" s="47">
        <v>0</v>
      </c>
      <c r="J610" s="48"/>
      <c r="K610" s="46"/>
      <c r="L610" s="46"/>
      <c r="M610" s="47"/>
      <c r="N610" s="48"/>
      <c r="O610" s="46"/>
      <c r="P610" s="46"/>
      <c r="Q610" s="47"/>
      <c r="R610" s="39"/>
      <c r="S610" s="163">
        <f>I610</f>
        <v>0</v>
      </c>
      <c r="T610" s="164">
        <f>M610</f>
        <v>0</v>
      </c>
      <c r="U610" s="165">
        <f>Q610</f>
        <v>0</v>
      </c>
    </row>
    <row r="611" spans="1:21" x14ac:dyDescent="0.2">
      <c r="A611" s="11" t="str">
        <f t="shared" si="237"/>
        <v>Lothian</v>
      </c>
      <c r="B611" s="11" t="str">
        <f t="shared" si="238"/>
        <v>ENT - Adult16</v>
      </c>
      <c r="C611" s="530" t="str">
        <f t="shared" si="239"/>
        <v>ENT - Adult</v>
      </c>
      <c r="D611" s="151">
        <v>16</v>
      </c>
      <c r="E611" s="152" t="s">
        <v>187</v>
      </c>
      <c r="F611" s="163"/>
      <c r="G611" s="164"/>
      <c r="H611" s="164"/>
      <c r="I611" s="166"/>
      <c r="J611" s="163"/>
      <c r="K611" s="164"/>
      <c r="L611" s="164"/>
      <c r="M611" s="166"/>
      <c r="N611" s="400"/>
      <c r="O611" s="401"/>
      <c r="P611" s="401"/>
      <c r="Q611" s="402"/>
      <c r="R611" s="39"/>
      <c r="S611" s="163">
        <f>I611</f>
        <v>0</v>
      </c>
      <c r="T611" s="164">
        <f>M611</f>
        <v>0</v>
      </c>
      <c r="U611" s="165">
        <f>Q611</f>
        <v>0</v>
      </c>
    </row>
    <row r="612" spans="1:21" ht="13.5" thickBot="1" x14ac:dyDescent="0.25">
      <c r="A612" s="11" t="str">
        <f t="shared" si="237"/>
        <v>Lothian</v>
      </c>
      <c r="B612" s="11" t="str">
        <f t="shared" si="238"/>
        <v>ENT - Adult17</v>
      </c>
      <c r="C612" s="530" t="str">
        <f t="shared" si="239"/>
        <v>ENT - Adult</v>
      </c>
      <c r="D612" s="86">
        <v>17</v>
      </c>
      <c r="E612" s="44" t="s">
        <v>31</v>
      </c>
      <c r="F612" s="107">
        <v>0</v>
      </c>
      <c r="G612" s="108">
        <v>0</v>
      </c>
      <c r="H612" s="108">
        <v>0</v>
      </c>
      <c r="I612" s="109">
        <v>0</v>
      </c>
      <c r="J612" s="107"/>
      <c r="K612" s="108"/>
      <c r="L612" s="108"/>
      <c r="M612" s="109"/>
      <c r="N612" s="107"/>
      <c r="O612" s="108"/>
      <c r="P612" s="108"/>
      <c r="Q612" s="109"/>
      <c r="R612" s="110"/>
      <c r="S612" s="174">
        <f>I612</f>
        <v>0</v>
      </c>
      <c r="T612" s="175">
        <f>M612</f>
        <v>0</v>
      </c>
      <c r="U612" s="178">
        <f>Q612</f>
        <v>0</v>
      </c>
    </row>
    <row r="613" spans="1:21" ht="18.75" thickBot="1" x14ac:dyDescent="0.3">
      <c r="A613" s="11" t="str">
        <f t="shared" si="237"/>
        <v>Lothian</v>
      </c>
      <c r="B613" s="11" t="str">
        <f t="shared" si="238"/>
        <v>General Surgery (Upper GI)General Surgery (Upper GI)</v>
      </c>
      <c r="C613" s="531" t="str">
        <f>D613</f>
        <v>General Surgery (Upper GI)</v>
      </c>
      <c r="D613" s="527" t="s">
        <v>315</v>
      </c>
      <c r="E613" s="80"/>
      <c r="F613" s="124"/>
      <c r="G613" s="81"/>
      <c r="H613" s="81"/>
      <c r="I613" s="81"/>
      <c r="J613" s="81"/>
      <c r="K613" s="81"/>
      <c r="L613" s="81"/>
      <c r="M613" s="81"/>
      <c r="N613" s="69"/>
      <c r="O613" s="69"/>
      <c r="P613" s="69"/>
      <c r="Q613" s="69"/>
      <c r="R613" s="69"/>
      <c r="S613" s="131"/>
      <c r="T613" s="131"/>
      <c r="U613" s="132"/>
    </row>
    <row r="614" spans="1:21" x14ac:dyDescent="0.2">
      <c r="A614" s="11" t="str">
        <f t="shared" si="237"/>
        <v>Lothian</v>
      </c>
      <c r="B614" s="11" t="str">
        <f t="shared" si="238"/>
        <v>General Surgery (Upper GI)1</v>
      </c>
      <c r="C614" s="532" t="str">
        <f t="shared" ref="C614:C636" si="246">C613</f>
        <v>General Surgery (Upper GI)</v>
      </c>
      <c r="D614" s="84">
        <v>1</v>
      </c>
      <c r="E614" s="21" t="s">
        <v>52</v>
      </c>
      <c r="F614" s="197">
        <v>580</v>
      </c>
      <c r="G614" s="20"/>
      <c r="H614" s="20"/>
      <c r="I614" s="117"/>
      <c r="J614" s="125"/>
      <c r="K614" s="13"/>
      <c r="L614" s="13"/>
      <c r="M614" s="126"/>
      <c r="N614" s="125"/>
      <c r="O614" s="13"/>
      <c r="P614" s="13"/>
      <c r="Q614" s="126"/>
      <c r="R614" s="41"/>
      <c r="S614" s="114"/>
      <c r="T614" s="65"/>
      <c r="U614" s="115"/>
    </row>
    <row r="615" spans="1:21" x14ac:dyDescent="0.2">
      <c r="A615" s="11" t="str">
        <f t="shared" si="237"/>
        <v>Lothian</v>
      </c>
      <c r="B615" s="11" t="str">
        <f t="shared" si="238"/>
        <v>General Surgery (Upper GI)2</v>
      </c>
      <c r="C615" s="532" t="str">
        <f t="shared" si="246"/>
        <v>General Surgery (Upper GI)</v>
      </c>
      <c r="D615" s="84">
        <v>2</v>
      </c>
      <c r="E615" s="21" t="s">
        <v>93</v>
      </c>
      <c r="F615" s="197">
        <v>134</v>
      </c>
      <c r="G615" s="20"/>
      <c r="H615" s="20"/>
      <c r="I615" s="117"/>
      <c r="J615" s="116"/>
      <c r="K615" s="20"/>
      <c r="L615" s="20"/>
      <c r="M615" s="117"/>
      <c r="N615" s="116"/>
      <c r="O615" s="20"/>
      <c r="P615" s="20"/>
      <c r="Q615" s="117"/>
      <c r="R615" s="41"/>
      <c r="S615" s="114"/>
      <c r="T615" s="65"/>
      <c r="U615" s="115"/>
    </row>
    <row r="616" spans="1:21" x14ac:dyDescent="0.2">
      <c r="A616" s="11" t="str">
        <f t="shared" si="237"/>
        <v>Lothian</v>
      </c>
      <c r="B616" s="11" t="str">
        <f t="shared" si="238"/>
        <v>General Surgery (Upper GI)3</v>
      </c>
      <c r="C616" s="532" t="str">
        <f t="shared" si="246"/>
        <v>General Surgery (Upper GI)</v>
      </c>
      <c r="D616" s="84">
        <v>3</v>
      </c>
      <c r="E616" s="21" t="s">
        <v>94</v>
      </c>
      <c r="F616" s="197">
        <v>1335</v>
      </c>
      <c r="G616" s="20"/>
      <c r="H616" s="20"/>
      <c r="I616" s="117"/>
      <c r="J616" s="116"/>
      <c r="K616" s="20"/>
      <c r="L616" s="20"/>
      <c r="M616" s="117"/>
      <c r="N616" s="116"/>
      <c r="O616" s="20"/>
      <c r="P616" s="20"/>
      <c r="Q616" s="117"/>
      <c r="R616" s="41"/>
      <c r="S616" s="114"/>
      <c r="T616" s="65"/>
      <c r="U616" s="115"/>
    </row>
    <row r="617" spans="1:21" x14ac:dyDescent="0.2">
      <c r="A617" s="11" t="str">
        <f t="shared" si="237"/>
        <v>Lothian</v>
      </c>
      <c r="B617" s="11" t="str">
        <f t="shared" si="238"/>
        <v xml:space="preserve">General Surgery (Upper GI) </v>
      </c>
      <c r="C617" s="532" t="str">
        <f t="shared" si="246"/>
        <v>General Surgery (Upper GI)</v>
      </c>
      <c r="D617" s="88" t="s">
        <v>79</v>
      </c>
      <c r="E617" s="34"/>
      <c r="F617" s="20"/>
      <c r="G617" s="20"/>
      <c r="H617" s="20"/>
      <c r="I617" s="117"/>
      <c r="J617" s="127"/>
      <c r="K617" s="52"/>
      <c r="L617" s="52"/>
      <c r="M617" s="128"/>
      <c r="N617" s="127"/>
      <c r="O617" s="52"/>
      <c r="P617" s="52"/>
      <c r="Q617" s="128"/>
      <c r="R617" s="41"/>
      <c r="S617" s="114"/>
      <c r="T617" s="65"/>
      <c r="U617" s="115"/>
    </row>
    <row r="618" spans="1:21" x14ac:dyDescent="0.2">
      <c r="A618" s="11" t="str">
        <f t="shared" si="237"/>
        <v>Lothian</v>
      </c>
      <c r="B618" s="11" t="str">
        <f t="shared" si="238"/>
        <v xml:space="preserve">General Surgery (Upper GI) </v>
      </c>
      <c r="C618" s="532" t="str">
        <f t="shared" si="246"/>
        <v>General Surgery (Upper GI)</v>
      </c>
      <c r="D618" s="84" t="s">
        <v>79</v>
      </c>
      <c r="E618" s="21" t="s">
        <v>33</v>
      </c>
      <c r="F618" s="23"/>
      <c r="G618" s="24"/>
      <c r="H618" s="24"/>
      <c r="I618" s="25"/>
      <c r="J618" s="23"/>
      <c r="K618" s="24"/>
      <c r="L618" s="24"/>
      <c r="M618" s="25"/>
      <c r="N618" s="23"/>
      <c r="O618" s="24"/>
      <c r="P618" s="24"/>
      <c r="Q618" s="25"/>
      <c r="R618" s="41"/>
      <c r="S618" s="71"/>
      <c r="T618" s="72"/>
      <c r="U618" s="97"/>
    </row>
    <row r="619" spans="1:21" x14ac:dyDescent="0.2">
      <c r="A619" s="11" t="str">
        <f t="shared" si="237"/>
        <v>Lothian</v>
      </c>
      <c r="B619" s="11" t="str">
        <f t="shared" si="238"/>
        <v>General Surgery (Upper GI)4</v>
      </c>
      <c r="C619" s="532" t="str">
        <f t="shared" si="246"/>
        <v>General Surgery (Upper GI)</v>
      </c>
      <c r="D619" s="86">
        <v>4</v>
      </c>
      <c r="E619" s="44" t="s">
        <v>14</v>
      </c>
      <c r="F619" s="27">
        <v>1094</v>
      </c>
      <c r="G619" s="28">
        <v>1131</v>
      </c>
      <c r="H619" s="28">
        <v>1078</v>
      </c>
      <c r="I619" s="29">
        <v>1032</v>
      </c>
      <c r="J619" s="27"/>
      <c r="K619" s="28"/>
      <c r="L619" s="28"/>
      <c r="M619" s="29"/>
      <c r="N619" s="27"/>
      <c r="O619" s="28"/>
      <c r="P619" s="28"/>
      <c r="Q619" s="29"/>
      <c r="R619" s="41"/>
      <c r="S619" s="179">
        <f>SUM(F619:I619)</f>
        <v>4335</v>
      </c>
      <c r="T619" s="180">
        <f>SUM(J619:M619)</f>
        <v>0</v>
      </c>
      <c r="U619" s="181">
        <f>SUM(N619:Q619)</f>
        <v>0</v>
      </c>
    </row>
    <row r="620" spans="1:21" x14ac:dyDescent="0.2">
      <c r="A620" s="11" t="str">
        <f t="shared" si="237"/>
        <v>Lothian</v>
      </c>
      <c r="B620" s="11" t="str">
        <f t="shared" si="238"/>
        <v>General Surgery (Upper GI)5</v>
      </c>
      <c r="C620" s="532" t="str">
        <f t="shared" si="246"/>
        <v>General Surgery (Upper GI)</v>
      </c>
      <c r="D620" s="151">
        <v>5</v>
      </c>
      <c r="E620" s="158" t="s">
        <v>28</v>
      </c>
      <c r="F620" s="160">
        <v>0</v>
      </c>
      <c r="G620" s="154">
        <v>0</v>
      </c>
      <c r="H620" s="154">
        <v>0</v>
      </c>
      <c r="I620" s="155">
        <v>0</v>
      </c>
      <c r="J620" s="160">
        <v>0</v>
      </c>
      <c r="K620" s="154">
        <v>0</v>
      </c>
      <c r="L620" s="154">
        <v>0</v>
      </c>
      <c r="M620" s="155">
        <v>0</v>
      </c>
      <c r="N620" s="153">
        <v>0</v>
      </c>
      <c r="O620" s="154">
        <v>0</v>
      </c>
      <c r="P620" s="154">
        <v>0</v>
      </c>
      <c r="Q620" s="155">
        <v>0</v>
      </c>
      <c r="R620" s="79"/>
      <c r="S620" s="153">
        <f>SUM(F620:I620)</f>
        <v>0</v>
      </c>
      <c r="T620" s="154">
        <f>SUM(J620:M620)</f>
        <v>0</v>
      </c>
      <c r="U620" s="157">
        <f>SUM(N620:Q620)</f>
        <v>0</v>
      </c>
    </row>
    <row r="621" spans="1:21" x14ac:dyDescent="0.2">
      <c r="A621" s="11" t="str">
        <f t="shared" si="237"/>
        <v>Lothian</v>
      </c>
      <c r="B621" s="11" t="str">
        <f t="shared" si="238"/>
        <v>General Surgery (Upper GI)6</v>
      </c>
      <c r="C621" s="532" t="str">
        <f t="shared" si="246"/>
        <v>General Surgery (Upper GI)</v>
      </c>
      <c r="D621" s="87">
        <v>6</v>
      </c>
      <c r="E621" s="45" t="s">
        <v>13</v>
      </c>
      <c r="F621" s="31">
        <v>179</v>
      </c>
      <c r="G621" s="32">
        <v>184</v>
      </c>
      <c r="H621" s="32">
        <v>195</v>
      </c>
      <c r="I621" s="33">
        <v>181</v>
      </c>
      <c r="J621" s="31"/>
      <c r="K621" s="32"/>
      <c r="L621" s="32"/>
      <c r="M621" s="33"/>
      <c r="N621" s="31"/>
      <c r="O621" s="32"/>
      <c r="P621" s="32"/>
      <c r="Q621" s="33"/>
      <c r="R621" s="41"/>
      <c r="S621" s="159">
        <f>SUM(F621:I621)</f>
        <v>739</v>
      </c>
      <c r="T621" s="160">
        <f>SUM(J621:M621)</f>
        <v>0</v>
      </c>
      <c r="U621" s="162">
        <f>SUM(N621:Q621)</f>
        <v>0</v>
      </c>
    </row>
    <row r="622" spans="1:21" x14ac:dyDescent="0.2">
      <c r="A622" s="11" t="str">
        <f t="shared" si="237"/>
        <v>Lothian</v>
      </c>
      <c r="B622" s="11" t="str">
        <f t="shared" si="238"/>
        <v>General Surgery (Upper GI)7</v>
      </c>
      <c r="C622" s="532" t="str">
        <f t="shared" si="246"/>
        <v>General Surgery (Upper GI)</v>
      </c>
      <c r="D622" s="84">
        <v>7</v>
      </c>
      <c r="E622" s="21" t="s">
        <v>16</v>
      </c>
      <c r="F622" s="62">
        <f t="shared" ref="F622:Q622" si="247">SUM(F619:F620)-F621</f>
        <v>915</v>
      </c>
      <c r="G622" s="63">
        <f t="shared" si="247"/>
        <v>947</v>
      </c>
      <c r="H622" s="63">
        <f t="shared" si="247"/>
        <v>883</v>
      </c>
      <c r="I622" s="64">
        <f t="shared" si="247"/>
        <v>851</v>
      </c>
      <c r="J622" s="62">
        <f t="shared" si="247"/>
        <v>0</v>
      </c>
      <c r="K622" s="63">
        <f t="shared" si="247"/>
        <v>0</v>
      </c>
      <c r="L622" s="63">
        <f t="shared" si="247"/>
        <v>0</v>
      </c>
      <c r="M622" s="64">
        <f t="shared" si="247"/>
        <v>0</v>
      </c>
      <c r="N622" s="62">
        <f t="shared" si="247"/>
        <v>0</v>
      </c>
      <c r="O622" s="63">
        <f t="shared" si="247"/>
        <v>0</v>
      </c>
      <c r="P622" s="63">
        <f t="shared" si="247"/>
        <v>0</v>
      </c>
      <c r="Q622" s="64">
        <f t="shared" si="247"/>
        <v>0</v>
      </c>
      <c r="R622" s="79"/>
      <c r="S622" s="62">
        <f>SUM(F622:I622)</f>
        <v>3596</v>
      </c>
      <c r="T622" s="63">
        <f>SUM(J622:M622)</f>
        <v>0</v>
      </c>
      <c r="U622" s="100">
        <f>SUM(N622:Q622)</f>
        <v>0</v>
      </c>
    </row>
    <row r="623" spans="1:21" x14ac:dyDescent="0.2">
      <c r="A623" s="11" t="str">
        <f t="shared" si="237"/>
        <v>Lothian</v>
      </c>
      <c r="B623" s="11" t="str">
        <f t="shared" si="238"/>
        <v xml:space="preserve">General Surgery (Upper GI) </v>
      </c>
      <c r="C623" s="532" t="str">
        <f t="shared" si="246"/>
        <v>General Surgery (Upper GI)</v>
      </c>
      <c r="D623" s="88" t="s">
        <v>79</v>
      </c>
      <c r="E623" s="34"/>
      <c r="F623" s="35"/>
      <c r="G623" s="36"/>
      <c r="H623" s="36"/>
      <c r="I623" s="37"/>
      <c r="J623" s="38"/>
      <c r="K623" s="39"/>
      <c r="L623" s="39"/>
      <c r="M623" s="40"/>
      <c r="N623" s="38"/>
      <c r="O623" s="39"/>
      <c r="P623" s="39"/>
      <c r="Q623" s="40"/>
      <c r="R623" s="41"/>
      <c r="S623" s="77"/>
      <c r="T623" s="56"/>
      <c r="U623" s="101"/>
    </row>
    <row r="624" spans="1:21" x14ac:dyDescent="0.2">
      <c r="A624" s="11" t="str">
        <f t="shared" si="237"/>
        <v>Lothian</v>
      </c>
      <c r="B624" s="11" t="str">
        <f t="shared" si="238"/>
        <v xml:space="preserve">General Surgery (Upper GI) </v>
      </c>
      <c r="C624" s="532" t="str">
        <f t="shared" si="246"/>
        <v>General Surgery (Upper GI)</v>
      </c>
      <c r="D624" s="84" t="s">
        <v>79</v>
      </c>
      <c r="E624" s="21" t="s">
        <v>29</v>
      </c>
      <c r="F624" s="23"/>
      <c r="G624" s="24"/>
      <c r="H624" s="24"/>
      <c r="I624" s="25"/>
      <c r="J624" s="23"/>
      <c r="K624" s="24"/>
      <c r="L624" s="24"/>
      <c r="M624" s="25"/>
      <c r="N624" s="23"/>
      <c r="O624" s="24"/>
      <c r="P624" s="24"/>
      <c r="Q624" s="25"/>
      <c r="R624" s="41"/>
      <c r="S624" s="71"/>
      <c r="T624" s="72"/>
      <c r="U624" s="97"/>
    </row>
    <row r="625" spans="1:21" x14ac:dyDescent="0.2">
      <c r="A625" s="11" t="str">
        <f t="shared" si="237"/>
        <v>Lothian</v>
      </c>
      <c r="B625" s="11" t="str">
        <f t="shared" si="238"/>
        <v>General Surgery (Upper GI)8</v>
      </c>
      <c r="C625" s="532" t="str">
        <f t="shared" si="246"/>
        <v>General Surgery (Upper GI)</v>
      </c>
      <c r="D625" s="86">
        <v>8</v>
      </c>
      <c r="E625" s="44" t="s">
        <v>46</v>
      </c>
      <c r="F625" s="27">
        <v>813</v>
      </c>
      <c r="G625" s="28">
        <v>833</v>
      </c>
      <c r="H625" s="28">
        <v>831</v>
      </c>
      <c r="I625" s="29">
        <v>833</v>
      </c>
      <c r="J625" s="27"/>
      <c r="K625" s="28"/>
      <c r="L625" s="28"/>
      <c r="M625" s="29"/>
      <c r="N625" s="27"/>
      <c r="O625" s="28"/>
      <c r="P625" s="28"/>
      <c r="Q625" s="29"/>
      <c r="R625" s="39"/>
      <c r="S625" s="153">
        <f>SUM(F625:I625)</f>
        <v>3310</v>
      </c>
      <c r="T625" s="154">
        <f>SUM(J625:M625)</f>
        <v>0</v>
      </c>
      <c r="U625" s="157">
        <f>SUM(N625:Q625)</f>
        <v>0</v>
      </c>
    </row>
    <row r="626" spans="1:21" x14ac:dyDescent="0.2">
      <c r="A626" s="11" t="str">
        <f t="shared" si="237"/>
        <v>Lothian</v>
      </c>
      <c r="B626" s="11" t="str">
        <f t="shared" si="238"/>
        <v>General Surgery (Upper GI)9</v>
      </c>
      <c r="C626" s="532" t="str">
        <f t="shared" si="246"/>
        <v>General Surgery (Upper GI)</v>
      </c>
      <c r="D626" s="86">
        <v>9</v>
      </c>
      <c r="E626" s="45" t="s">
        <v>53</v>
      </c>
      <c r="F626" s="31">
        <v>40</v>
      </c>
      <c r="G626" s="32">
        <v>24</v>
      </c>
      <c r="H626" s="32">
        <v>24</v>
      </c>
      <c r="I626" s="33">
        <v>24</v>
      </c>
      <c r="J626" s="31"/>
      <c r="K626" s="32"/>
      <c r="L626" s="32"/>
      <c r="M626" s="33"/>
      <c r="N626" s="31"/>
      <c r="O626" s="32"/>
      <c r="P626" s="32"/>
      <c r="Q626" s="33"/>
      <c r="R626" s="39"/>
      <c r="S626" s="159">
        <f>SUM(F626:I626)</f>
        <v>112</v>
      </c>
      <c r="T626" s="160">
        <f>SUM(J626:M626)</f>
        <v>0</v>
      </c>
      <c r="U626" s="162">
        <f>SUM(N626:Q626)</f>
        <v>0</v>
      </c>
    </row>
    <row r="627" spans="1:21" x14ac:dyDescent="0.2">
      <c r="A627" s="11" t="str">
        <f t="shared" si="237"/>
        <v>Lothian</v>
      </c>
      <c r="B627" s="11" t="str">
        <f t="shared" si="238"/>
        <v>General Surgery (Upper GI)10</v>
      </c>
      <c r="C627" s="532" t="str">
        <f t="shared" si="246"/>
        <v>General Surgery (Upper GI)</v>
      </c>
      <c r="D627" s="84">
        <v>10</v>
      </c>
      <c r="E627" s="21" t="s">
        <v>32</v>
      </c>
      <c r="F627" s="62">
        <f t="shared" ref="F627:Q627" si="248">SUM(F625:F626)</f>
        <v>853</v>
      </c>
      <c r="G627" s="63">
        <f t="shared" si="248"/>
        <v>857</v>
      </c>
      <c r="H627" s="63">
        <f t="shared" si="248"/>
        <v>855</v>
      </c>
      <c r="I627" s="64">
        <f t="shared" si="248"/>
        <v>857</v>
      </c>
      <c r="J627" s="62">
        <f t="shared" si="248"/>
        <v>0</v>
      </c>
      <c r="K627" s="63">
        <f t="shared" si="248"/>
        <v>0</v>
      </c>
      <c r="L627" s="63">
        <f t="shared" si="248"/>
        <v>0</v>
      </c>
      <c r="M627" s="64">
        <f t="shared" si="248"/>
        <v>0</v>
      </c>
      <c r="N627" s="62">
        <f t="shared" si="248"/>
        <v>0</v>
      </c>
      <c r="O627" s="63">
        <f t="shared" si="248"/>
        <v>0</v>
      </c>
      <c r="P627" s="63">
        <f t="shared" si="248"/>
        <v>0</v>
      </c>
      <c r="Q627" s="64">
        <f t="shared" si="248"/>
        <v>0</v>
      </c>
      <c r="R627" s="79"/>
      <c r="S627" s="62">
        <f>SUM(F627:I627)</f>
        <v>3422</v>
      </c>
      <c r="T627" s="63">
        <f>SUM(J627:M627)</f>
        <v>0</v>
      </c>
      <c r="U627" s="100">
        <f>SUM(N627:Q627)</f>
        <v>0</v>
      </c>
    </row>
    <row r="628" spans="1:21" x14ac:dyDescent="0.2">
      <c r="A628" s="11" t="str">
        <f t="shared" si="237"/>
        <v>Lothian</v>
      </c>
      <c r="B628" s="11" t="str">
        <f t="shared" si="238"/>
        <v xml:space="preserve">General Surgery (Upper GI) </v>
      </c>
      <c r="C628" s="532" t="str">
        <f t="shared" si="246"/>
        <v>General Surgery (Upper GI)</v>
      </c>
      <c r="D628" s="89" t="s">
        <v>79</v>
      </c>
      <c r="E628" s="43"/>
      <c r="F628" s="38"/>
      <c r="G628" s="39"/>
      <c r="H628" s="39"/>
      <c r="I628" s="40"/>
      <c r="J628" s="38"/>
      <c r="K628" s="39"/>
      <c r="L628" s="39"/>
      <c r="M628" s="40"/>
      <c r="N628" s="38"/>
      <c r="O628" s="39"/>
      <c r="P628" s="39"/>
      <c r="Q628" s="40"/>
      <c r="R628" s="39"/>
      <c r="S628" s="77"/>
      <c r="T628" s="56"/>
      <c r="U628" s="101"/>
    </row>
    <row r="629" spans="1:21" x14ac:dyDescent="0.2">
      <c r="A629" s="11" t="str">
        <f t="shared" si="237"/>
        <v>Lothian</v>
      </c>
      <c r="B629" s="11" t="str">
        <f t="shared" si="238"/>
        <v xml:space="preserve">General Surgery (Upper GI) </v>
      </c>
      <c r="C629" s="532" t="str">
        <f t="shared" si="246"/>
        <v>General Surgery (Upper GI)</v>
      </c>
      <c r="D629" s="84" t="s">
        <v>79</v>
      </c>
      <c r="E629" s="21" t="s">
        <v>24</v>
      </c>
      <c r="F629" s="23"/>
      <c r="G629" s="24"/>
      <c r="H629" s="24"/>
      <c r="I629" s="25"/>
      <c r="J629" s="23"/>
      <c r="K629" s="24"/>
      <c r="L629" s="24"/>
      <c r="M629" s="25"/>
      <c r="N629" s="23"/>
      <c r="O629" s="24"/>
      <c r="P629" s="24"/>
      <c r="Q629" s="25"/>
      <c r="R629" s="39"/>
      <c r="S629" s="71"/>
      <c r="T629" s="72"/>
      <c r="U629" s="97"/>
    </row>
    <row r="630" spans="1:21" x14ac:dyDescent="0.2">
      <c r="A630" s="11" t="str">
        <f t="shared" si="237"/>
        <v>Lothian</v>
      </c>
      <c r="B630" s="11" t="str">
        <f t="shared" si="238"/>
        <v>General Surgery (Upper GI)11</v>
      </c>
      <c r="C630" s="532" t="str">
        <f t="shared" si="246"/>
        <v>General Surgery (Upper GI)</v>
      </c>
      <c r="D630" s="151">
        <v>11</v>
      </c>
      <c r="E630" s="152" t="s">
        <v>109</v>
      </c>
      <c r="F630" s="153">
        <f t="shared" ref="F630:Q630" si="249">F622-F625</f>
        <v>102</v>
      </c>
      <c r="G630" s="154">
        <f t="shared" si="249"/>
        <v>114</v>
      </c>
      <c r="H630" s="154">
        <f t="shared" si="249"/>
        <v>52</v>
      </c>
      <c r="I630" s="155">
        <f t="shared" si="249"/>
        <v>18</v>
      </c>
      <c r="J630" s="153">
        <f t="shared" si="249"/>
        <v>0</v>
      </c>
      <c r="K630" s="154">
        <f t="shared" si="249"/>
        <v>0</v>
      </c>
      <c r="L630" s="154">
        <f t="shared" si="249"/>
        <v>0</v>
      </c>
      <c r="M630" s="155">
        <f t="shared" si="249"/>
        <v>0</v>
      </c>
      <c r="N630" s="153">
        <f t="shared" si="249"/>
        <v>0</v>
      </c>
      <c r="O630" s="154">
        <f t="shared" si="249"/>
        <v>0</v>
      </c>
      <c r="P630" s="154">
        <f t="shared" si="249"/>
        <v>0</v>
      </c>
      <c r="Q630" s="155">
        <f t="shared" si="249"/>
        <v>0</v>
      </c>
      <c r="R630" s="56"/>
      <c r="S630" s="155">
        <f>S622-S625</f>
        <v>286</v>
      </c>
      <c r="T630" s="154">
        <f>T622-T625</f>
        <v>0</v>
      </c>
      <c r="U630" s="157">
        <f>U622-U625</f>
        <v>0</v>
      </c>
    </row>
    <row r="631" spans="1:21" x14ac:dyDescent="0.2">
      <c r="A631" s="11" t="str">
        <f t="shared" si="237"/>
        <v>Lothian</v>
      </c>
      <c r="B631" s="11" t="str">
        <f t="shared" si="238"/>
        <v>General Surgery (Upper GI)12</v>
      </c>
      <c r="C631" s="532" t="str">
        <f t="shared" si="246"/>
        <v>General Surgery (Upper GI)</v>
      </c>
      <c r="D631" s="151">
        <v>12</v>
      </c>
      <c r="E631" s="152" t="s">
        <v>110</v>
      </c>
      <c r="F631" s="159">
        <f t="shared" ref="F631:U631" si="250">F622-F627</f>
        <v>62</v>
      </c>
      <c r="G631" s="160">
        <f t="shared" si="250"/>
        <v>90</v>
      </c>
      <c r="H631" s="160">
        <f t="shared" si="250"/>
        <v>28</v>
      </c>
      <c r="I631" s="161">
        <f t="shared" si="250"/>
        <v>-6</v>
      </c>
      <c r="J631" s="159">
        <f t="shared" si="250"/>
        <v>0</v>
      </c>
      <c r="K631" s="160">
        <f t="shared" si="250"/>
        <v>0</v>
      </c>
      <c r="L631" s="160">
        <f t="shared" si="250"/>
        <v>0</v>
      </c>
      <c r="M631" s="161">
        <f t="shared" si="250"/>
        <v>0</v>
      </c>
      <c r="N631" s="159">
        <f t="shared" si="250"/>
        <v>0</v>
      </c>
      <c r="O631" s="160">
        <f t="shared" si="250"/>
        <v>0</v>
      </c>
      <c r="P631" s="160">
        <f t="shared" si="250"/>
        <v>0</v>
      </c>
      <c r="Q631" s="161">
        <f t="shared" si="250"/>
        <v>0</v>
      </c>
      <c r="R631" s="56">
        <f t="shared" si="250"/>
        <v>0</v>
      </c>
      <c r="S631" s="159">
        <f t="shared" si="250"/>
        <v>174</v>
      </c>
      <c r="T631" s="160">
        <f t="shared" si="250"/>
        <v>0</v>
      </c>
      <c r="U631" s="162">
        <f t="shared" si="250"/>
        <v>0</v>
      </c>
    </row>
    <row r="632" spans="1:21" x14ac:dyDescent="0.2">
      <c r="A632" s="11" t="str">
        <f t="shared" si="237"/>
        <v>Lothian</v>
      </c>
      <c r="B632" s="11" t="str">
        <f t="shared" si="238"/>
        <v>General Surgery (Upper GI)13</v>
      </c>
      <c r="C632" s="532" t="str">
        <f t="shared" si="246"/>
        <v>General Surgery (Upper GI)</v>
      </c>
      <c r="D632" s="151">
        <v>13</v>
      </c>
      <c r="E632" s="158" t="s">
        <v>27</v>
      </c>
      <c r="F632" s="170">
        <f>F616+F631</f>
        <v>1397</v>
      </c>
      <c r="G632" s="164">
        <f>F632+G631</f>
        <v>1487</v>
      </c>
      <c r="H632" s="164">
        <f t="shared" ref="H632:Q632" si="251">G632+H631</f>
        <v>1515</v>
      </c>
      <c r="I632" s="166">
        <f t="shared" si="251"/>
        <v>1509</v>
      </c>
      <c r="J632" s="163">
        <f t="shared" si="251"/>
        <v>1509</v>
      </c>
      <c r="K632" s="164">
        <f t="shared" si="251"/>
        <v>1509</v>
      </c>
      <c r="L632" s="164">
        <f t="shared" si="251"/>
        <v>1509</v>
      </c>
      <c r="M632" s="166">
        <f t="shared" si="251"/>
        <v>1509</v>
      </c>
      <c r="N632" s="163">
        <f t="shared" si="251"/>
        <v>1509</v>
      </c>
      <c r="O632" s="164">
        <f t="shared" si="251"/>
        <v>1509</v>
      </c>
      <c r="P632" s="164">
        <f t="shared" si="251"/>
        <v>1509</v>
      </c>
      <c r="Q632" s="166">
        <f t="shared" si="251"/>
        <v>1509</v>
      </c>
      <c r="R632" s="56"/>
      <c r="S632" s="163">
        <f>I632</f>
        <v>1509</v>
      </c>
      <c r="T632" s="164">
        <f>M632</f>
        <v>1509</v>
      </c>
      <c r="U632" s="165">
        <f>Q632</f>
        <v>1509</v>
      </c>
    </row>
    <row r="633" spans="1:21" x14ac:dyDescent="0.2">
      <c r="A633" s="11" t="str">
        <f t="shared" si="237"/>
        <v>Lothian</v>
      </c>
      <c r="B633" s="11" t="str">
        <f t="shared" si="238"/>
        <v>General Surgery (Upper GI)14</v>
      </c>
      <c r="C633" s="532" t="str">
        <f t="shared" si="246"/>
        <v>General Surgery (Upper GI)</v>
      </c>
      <c r="D633" s="151">
        <v>14</v>
      </c>
      <c r="E633" s="152" t="s">
        <v>25</v>
      </c>
      <c r="F633" s="163">
        <f t="shared" ref="F633:Q633" si="252">F632/(F627/13)</f>
        <v>21.29073856975381</v>
      </c>
      <c r="G633" s="164">
        <f t="shared" si="252"/>
        <v>22.556592765460913</v>
      </c>
      <c r="H633" s="164">
        <f t="shared" si="252"/>
        <v>23.035087719298243</v>
      </c>
      <c r="I633" s="166">
        <f t="shared" si="252"/>
        <v>22.890315052508754</v>
      </c>
      <c r="J633" s="163" t="e">
        <f t="shared" si="252"/>
        <v>#DIV/0!</v>
      </c>
      <c r="K633" s="164" t="e">
        <f t="shared" si="252"/>
        <v>#DIV/0!</v>
      </c>
      <c r="L633" s="164" t="e">
        <f t="shared" si="252"/>
        <v>#DIV/0!</v>
      </c>
      <c r="M633" s="166" t="e">
        <f t="shared" si="252"/>
        <v>#DIV/0!</v>
      </c>
      <c r="N633" s="163" t="e">
        <f t="shared" si="252"/>
        <v>#DIV/0!</v>
      </c>
      <c r="O633" s="164" t="e">
        <f t="shared" si="252"/>
        <v>#DIV/0!</v>
      </c>
      <c r="P633" s="164" t="e">
        <f t="shared" si="252"/>
        <v>#DIV/0!</v>
      </c>
      <c r="Q633" s="166" t="e">
        <f t="shared" si="252"/>
        <v>#DIV/0!</v>
      </c>
      <c r="R633" s="56"/>
      <c r="S633" s="163">
        <f>I633</f>
        <v>22.890315052508754</v>
      </c>
      <c r="T633" s="164" t="e">
        <f>M633</f>
        <v>#DIV/0!</v>
      </c>
      <c r="U633" s="165" t="e">
        <f>Q633</f>
        <v>#DIV/0!</v>
      </c>
    </row>
    <row r="634" spans="1:21" x14ac:dyDescent="0.2">
      <c r="A634" s="11" t="str">
        <f t="shared" si="237"/>
        <v>Lothian</v>
      </c>
      <c r="B634" s="11" t="str">
        <f t="shared" si="238"/>
        <v>General Surgery (Upper GI)15</v>
      </c>
      <c r="C634" s="532" t="str">
        <f t="shared" si="246"/>
        <v>General Surgery (Upper GI)</v>
      </c>
      <c r="D634" s="86">
        <v>15</v>
      </c>
      <c r="E634" s="45" t="s">
        <v>30</v>
      </c>
      <c r="F634" s="48">
        <v>642</v>
      </c>
      <c r="G634" s="46">
        <v>732.00000000000023</v>
      </c>
      <c r="H634" s="46">
        <v>760.00000000000045</v>
      </c>
      <c r="I634" s="47">
        <v>754.00000000000068</v>
      </c>
      <c r="J634" s="48"/>
      <c r="K634" s="46"/>
      <c r="L634" s="46"/>
      <c r="M634" s="47"/>
      <c r="N634" s="48"/>
      <c r="O634" s="46"/>
      <c r="P634" s="46"/>
      <c r="Q634" s="47"/>
      <c r="R634" s="39"/>
      <c r="S634" s="163">
        <f>I634</f>
        <v>754.00000000000068</v>
      </c>
      <c r="T634" s="164">
        <f>M634</f>
        <v>0</v>
      </c>
      <c r="U634" s="165">
        <f>Q634</f>
        <v>0</v>
      </c>
    </row>
    <row r="635" spans="1:21" x14ac:dyDescent="0.2">
      <c r="A635" s="11" t="str">
        <f t="shared" si="237"/>
        <v>Lothian</v>
      </c>
      <c r="B635" s="11" t="str">
        <f t="shared" si="238"/>
        <v>General Surgery (Upper GI)16</v>
      </c>
      <c r="C635" s="532" t="str">
        <f t="shared" si="246"/>
        <v>General Surgery (Upper GI)</v>
      </c>
      <c r="D635" s="151">
        <v>16</v>
      </c>
      <c r="E635" s="152" t="s">
        <v>187</v>
      </c>
      <c r="F635" s="163"/>
      <c r="G635" s="164"/>
      <c r="H635" s="164"/>
      <c r="I635" s="166"/>
      <c r="J635" s="163"/>
      <c r="K635" s="164"/>
      <c r="L635" s="164"/>
      <c r="M635" s="166"/>
      <c r="N635" s="400"/>
      <c r="O635" s="401"/>
      <c r="P635" s="401"/>
      <c r="Q635" s="402"/>
      <c r="R635" s="39"/>
      <c r="S635" s="163">
        <f>I635</f>
        <v>0</v>
      </c>
      <c r="T635" s="164">
        <f>M635</f>
        <v>0</v>
      </c>
      <c r="U635" s="165">
        <f>Q635</f>
        <v>0</v>
      </c>
    </row>
    <row r="636" spans="1:21" ht="13.5" thickBot="1" x14ac:dyDescent="0.25">
      <c r="A636" s="11" t="str">
        <f t="shared" si="237"/>
        <v>Lothian</v>
      </c>
      <c r="B636" s="11" t="str">
        <f t="shared" si="238"/>
        <v>General Surgery (Upper GI)17</v>
      </c>
      <c r="C636" s="532" t="str">
        <f t="shared" si="246"/>
        <v>General Surgery (Upper GI)</v>
      </c>
      <c r="D636" s="86">
        <v>17</v>
      </c>
      <c r="E636" s="44" t="s">
        <v>31</v>
      </c>
      <c r="F636" s="107">
        <v>196</v>
      </c>
      <c r="G636" s="108">
        <v>286</v>
      </c>
      <c r="H636" s="108">
        <v>314.00000000000023</v>
      </c>
      <c r="I636" s="109">
        <v>308.00000000000045</v>
      </c>
      <c r="J636" s="107"/>
      <c r="K636" s="108"/>
      <c r="L636" s="108"/>
      <c r="M636" s="109"/>
      <c r="N636" s="107"/>
      <c r="O636" s="108"/>
      <c r="P636" s="108"/>
      <c r="Q636" s="109"/>
      <c r="R636" s="110"/>
      <c r="S636" s="174">
        <f>I636</f>
        <v>308.00000000000045</v>
      </c>
      <c r="T636" s="175">
        <f>M636</f>
        <v>0</v>
      </c>
      <c r="U636" s="178">
        <f>Q636</f>
        <v>0</v>
      </c>
    </row>
    <row r="637" spans="1:21" ht="18.75" thickBot="1" x14ac:dyDescent="0.3">
      <c r="A637" s="11" t="str">
        <f t="shared" si="237"/>
        <v>Lothian</v>
      </c>
      <c r="B637" s="11" t="str">
        <f t="shared" si="238"/>
        <v>Colorectal SurgeryColorectal Surgery</v>
      </c>
      <c r="C637" s="531" t="str">
        <f>D637</f>
        <v>Colorectal Surgery</v>
      </c>
      <c r="D637" s="527" t="s">
        <v>271</v>
      </c>
      <c r="E637" s="80"/>
      <c r="F637" s="124"/>
      <c r="G637" s="81"/>
      <c r="H637" s="81"/>
      <c r="I637" s="81"/>
      <c r="J637" s="81"/>
      <c r="K637" s="81"/>
      <c r="L637" s="81"/>
      <c r="M637" s="81"/>
      <c r="N637" s="69"/>
      <c r="O637" s="69"/>
      <c r="P637" s="69"/>
      <c r="Q637" s="69"/>
      <c r="R637" s="69"/>
      <c r="S637" s="131"/>
      <c r="T637" s="131"/>
      <c r="U637" s="132"/>
    </row>
    <row r="638" spans="1:21" x14ac:dyDescent="0.2">
      <c r="A638" s="11" t="str">
        <f t="shared" si="237"/>
        <v>Lothian</v>
      </c>
      <c r="B638" s="11" t="str">
        <f t="shared" si="238"/>
        <v>Colorectal Surgery1</v>
      </c>
      <c r="C638" s="532" t="str">
        <f t="shared" ref="C638:C660" si="253">C637</f>
        <v>Colorectal Surgery</v>
      </c>
      <c r="D638" s="84">
        <v>1</v>
      </c>
      <c r="E638" s="21" t="s">
        <v>52</v>
      </c>
      <c r="F638" s="197">
        <v>83</v>
      </c>
      <c r="G638" s="20"/>
      <c r="H638" s="20"/>
      <c r="I638" s="117"/>
      <c r="J638" s="125"/>
      <c r="K638" s="13"/>
      <c r="L638" s="13"/>
      <c r="M638" s="126"/>
      <c r="N638" s="125"/>
      <c r="O638" s="13"/>
      <c r="P638" s="13"/>
      <c r="Q638" s="126"/>
      <c r="R638" s="41"/>
      <c r="S638" s="114"/>
      <c r="T638" s="65"/>
      <c r="U638" s="115"/>
    </row>
    <row r="639" spans="1:21" x14ac:dyDescent="0.2">
      <c r="A639" s="11" t="str">
        <f t="shared" si="237"/>
        <v>Lothian</v>
      </c>
      <c r="B639" s="11" t="str">
        <f t="shared" si="238"/>
        <v>Colorectal Surgery2</v>
      </c>
      <c r="C639" s="532" t="str">
        <f t="shared" si="253"/>
        <v>Colorectal Surgery</v>
      </c>
      <c r="D639" s="84">
        <v>2</v>
      </c>
      <c r="E639" s="21" t="s">
        <v>93</v>
      </c>
      <c r="F639" s="197">
        <v>6</v>
      </c>
      <c r="G639" s="20"/>
      <c r="H639" s="20"/>
      <c r="I639" s="117"/>
      <c r="J639" s="116"/>
      <c r="K639" s="20"/>
      <c r="L639" s="20"/>
      <c r="M639" s="117"/>
      <c r="N639" s="116"/>
      <c r="O639" s="20"/>
      <c r="P639" s="20"/>
      <c r="Q639" s="117"/>
      <c r="R639" s="41"/>
      <c r="S639" s="114"/>
      <c r="T639" s="65"/>
      <c r="U639" s="115"/>
    </row>
    <row r="640" spans="1:21" x14ac:dyDescent="0.2">
      <c r="A640" s="11" t="str">
        <f t="shared" si="237"/>
        <v>Lothian</v>
      </c>
      <c r="B640" s="11" t="str">
        <f t="shared" si="238"/>
        <v>Colorectal Surgery3</v>
      </c>
      <c r="C640" s="532" t="str">
        <f t="shared" si="253"/>
        <v>Colorectal Surgery</v>
      </c>
      <c r="D640" s="84">
        <v>3</v>
      </c>
      <c r="E640" s="21" t="s">
        <v>94</v>
      </c>
      <c r="F640" s="197">
        <v>505</v>
      </c>
      <c r="G640" s="20"/>
      <c r="H640" s="20"/>
      <c r="I640" s="117"/>
      <c r="J640" s="116"/>
      <c r="K640" s="20"/>
      <c r="L640" s="20"/>
      <c r="M640" s="117"/>
      <c r="N640" s="116"/>
      <c r="O640" s="20"/>
      <c r="P640" s="20"/>
      <c r="Q640" s="117"/>
      <c r="R640" s="41"/>
      <c r="S640" s="114"/>
      <c r="T640" s="65"/>
      <c r="U640" s="115"/>
    </row>
    <row r="641" spans="1:21" x14ac:dyDescent="0.2">
      <c r="A641" s="11" t="str">
        <f t="shared" si="237"/>
        <v>Lothian</v>
      </c>
      <c r="B641" s="11" t="str">
        <f t="shared" si="238"/>
        <v xml:space="preserve">Colorectal Surgery </v>
      </c>
      <c r="C641" s="532" t="str">
        <f t="shared" si="253"/>
        <v>Colorectal Surgery</v>
      </c>
      <c r="D641" s="88" t="s">
        <v>79</v>
      </c>
      <c r="E641" s="34"/>
      <c r="F641" s="20"/>
      <c r="G641" s="20"/>
      <c r="H641" s="20"/>
      <c r="I641" s="117"/>
      <c r="J641" s="127"/>
      <c r="K641" s="52"/>
      <c r="L641" s="52"/>
      <c r="M641" s="128"/>
      <c r="N641" s="127"/>
      <c r="O641" s="52"/>
      <c r="P641" s="52"/>
      <c r="Q641" s="128"/>
      <c r="R641" s="41"/>
      <c r="S641" s="114"/>
      <c r="T641" s="65"/>
      <c r="U641" s="115"/>
    </row>
    <row r="642" spans="1:21" x14ac:dyDescent="0.2">
      <c r="A642" s="11" t="str">
        <f t="shared" si="237"/>
        <v>Lothian</v>
      </c>
      <c r="B642" s="11" t="str">
        <f t="shared" si="238"/>
        <v xml:space="preserve">Colorectal Surgery </v>
      </c>
      <c r="C642" s="532" t="str">
        <f t="shared" si="253"/>
        <v>Colorectal Surgery</v>
      </c>
      <c r="D642" s="84" t="s">
        <v>79</v>
      </c>
      <c r="E642" s="21" t="s">
        <v>33</v>
      </c>
      <c r="F642" s="23"/>
      <c r="G642" s="24"/>
      <c r="H642" s="24"/>
      <c r="I642" s="25"/>
      <c r="J642" s="23"/>
      <c r="K642" s="24"/>
      <c r="L642" s="24"/>
      <c r="M642" s="25"/>
      <c r="N642" s="23"/>
      <c r="O642" s="24"/>
      <c r="P642" s="24"/>
      <c r="Q642" s="25"/>
      <c r="R642" s="41"/>
      <c r="S642" s="71"/>
      <c r="T642" s="72"/>
      <c r="U642" s="97"/>
    </row>
    <row r="643" spans="1:21" x14ac:dyDescent="0.2">
      <c r="A643" s="11" t="str">
        <f t="shared" si="237"/>
        <v>Lothian</v>
      </c>
      <c r="B643" s="11" t="str">
        <f t="shared" si="238"/>
        <v>Colorectal Surgery4</v>
      </c>
      <c r="C643" s="532" t="str">
        <f t="shared" si="253"/>
        <v>Colorectal Surgery</v>
      </c>
      <c r="D643" s="86">
        <v>4</v>
      </c>
      <c r="E643" s="44" t="s">
        <v>14</v>
      </c>
      <c r="F643" s="27">
        <v>582</v>
      </c>
      <c r="G643" s="28">
        <v>582</v>
      </c>
      <c r="H643" s="28">
        <v>582</v>
      </c>
      <c r="I643" s="29">
        <v>582</v>
      </c>
      <c r="J643" s="27"/>
      <c r="K643" s="28"/>
      <c r="L643" s="28"/>
      <c r="M643" s="29"/>
      <c r="N643" s="27"/>
      <c r="O643" s="28"/>
      <c r="P643" s="28"/>
      <c r="Q643" s="29"/>
      <c r="R643" s="41"/>
      <c r="S643" s="179">
        <f>SUM(F643:I643)</f>
        <v>2328</v>
      </c>
      <c r="T643" s="180">
        <f>SUM(J643:M643)</f>
        <v>0</v>
      </c>
      <c r="U643" s="181">
        <f>SUM(N643:Q643)</f>
        <v>0</v>
      </c>
    </row>
    <row r="644" spans="1:21" x14ac:dyDescent="0.2">
      <c r="A644" s="11" t="str">
        <f t="shared" si="237"/>
        <v>Lothian</v>
      </c>
      <c r="B644" s="11" t="str">
        <f t="shared" si="238"/>
        <v>Colorectal Surgery5</v>
      </c>
      <c r="C644" s="532" t="str">
        <f t="shared" si="253"/>
        <v>Colorectal Surgery</v>
      </c>
      <c r="D644" s="151">
        <v>5</v>
      </c>
      <c r="E644" s="158" t="s">
        <v>28</v>
      </c>
      <c r="F644" s="160">
        <v>0</v>
      </c>
      <c r="G644" s="154">
        <v>0</v>
      </c>
      <c r="H644" s="154">
        <v>0</v>
      </c>
      <c r="I644" s="155">
        <v>0</v>
      </c>
      <c r="J644" s="160">
        <v>0</v>
      </c>
      <c r="K644" s="154">
        <v>0</v>
      </c>
      <c r="L644" s="154">
        <v>0</v>
      </c>
      <c r="M644" s="155">
        <v>0</v>
      </c>
      <c r="N644" s="153">
        <v>0</v>
      </c>
      <c r="O644" s="154">
        <v>0</v>
      </c>
      <c r="P644" s="154">
        <v>0</v>
      </c>
      <c r="Q644" s="155">
        <v>0</v>
      </c>
      <c r="R644" s="79"/>
      <c r="S644" s="153">
        <f>SUM(F644:I644)</f>
        <v>0</v>
      </c>
      <c r="T644" s="154">
        <f>SUM(J644:M644)</f>
        <v>0</v>
      </c>
      <c r="U644" s="157">
        <f>SUM(N644:Q644)</f>
        <v>0</v>
      </c>
    </row>
    <row r="645" spans="1:21" x14ac:dyDescent="0.2">
      <c r="A645" s="11" t="str">
        <f t="shared" si="237"/>
        <v>Lothian</v>
      </c>
      <c r="B645" s="11" t="str">
        <f t="shared" si="238"/>
        <v>Colorectal Surgery6</v>
      </c>
      <c r="C645" s="532" t="str">
        <f t="shared" si="253"/>
        <v>Colorectal Surgery</v>
      </c>
      <c r="D645" s="87">
        <v>6</v>
      </c>
      <c r="E645" s="45" t="s">
        <v>13</v>
      </c>
      <c r="F645" s="27">
        <v>66</v>
      </c>
      <c r="G645" s="28">
        <v>66</v>
      </c>
      <c r="H645" s="28">
        <v>66</v>
      </c>
      <c r="I645" s="29">
        <v>66</v>
      </c>
      <c r="J645" s="31"/>
      <c r="K645" s="32"/>
      <c r="L645" s="32"/>
      <c r="M645" s="33"/>
      <c r="N645" s="31"/>
      <c r="O645" s="32"/>
      <c r="P645" s="32"/>
      <c r="Q645" s="33"/>
      <c r="R645" s="41"/>
      <c r="S645" s="159">
        <f>SUM(F645:I645)</f>
        <v>264</v>
      </c>
      <c r="T645" s="160">
        <f>SUM(J645:M645)</f>
        <v>0</v>
      </c>
      <c r="U645" s="162">
        <f>SUM(N645:Q645)</f>
        <v>0</v>
      </c>
    </row>
    <row r="646" spans="1:21" x14ac:dyDescent="0.2">
      <c r="A646" s="11" t="str">
        <f t="shared" si="237"/>
        <v>Lothian</v>
      </c>
      <c r="B646" s="11" t="str">
        <f t="shared" si="238"/>
        <v>Colorectal Surgery7</v>
      </c>
      <c r="C646" s="532" t="str">
        <f t="shared" si="253"/>
        <v>Colorectal Surgery</v>
      </c>
      <c r="D646" s="84">
        <v>7</v>
      </c>
      <c r="E646" s="21" t="s">
        <v>16</v>
      </c>
      <c r="F646" s="62">
        <f t="shared" ref="F646:Q646" si="254">SUM(F643:F644)-F645</f>
        <v>516</v>
      </c>
      <c r="G646" s="63">
        <f t="shared" si="254"/>
        <v>516</v>
      </c>
      <c r="H646" s="63">
        <f t="shared" si="254"/>
        <v>516</v>
      </c>
      <c r="I646" s="64">
        <f t="shared" si="254"/>
        <v>516</v>
      </c>
      <c r="J646" s="62">
        <f t="shared" si="254"/>
        <v>0</v>
      </c>
      <c r="K646" s="63">
        <f t="shared" si="254"/>
        <v>0</v>
      </c>
      <c r="L646" s="63">
        <f t="shared" si="254"/>
        <v>0</v>
      </c>
      <c r="M646" s="64">
        <f t="shared" si="254"/>
        <v>0</v>
      </c>
      <c r="N646" s="62">
        <f t="shared" si="254"/>
        <v>0</v>
      </c>
      <c r="O646" s="63">
        <f t="shared" si="254"/>
        <v>0</v>
      </c>
      <c r="P646" s="63">
        <f t="shared" si="254"/>
        <v>0</v>
      </c>
      <c r="Q646" s="64">
        <f t="shared" si="254"/>
        <v>0</v>
      </c>
      <c r="R646" s="79"/>
      <c r="S646" s="62">
        <f>SUM(F646:I646)</f>
        <v>2064</v>
      </c>
      <c r="T646" s="63">
        <f>SUM(J646:M646)</f>
        <v>0</v>
      </c>
      <c r="U646" s="100">
        <f>SUM(N646:Q646)</f>
        <v>0</v>
      </c>
    </row>
    <row r="647" spans="1:21" x14ac:dyDescent="0.2">
      <c r="A647" s="11" t="str">
        <f t="shared" si="237"/>
        <v>Lothian</v>
      </c>
      <c r="B647" s="11" t="str">
        <f t="shared" si="238"/>
        <v xml:space="preserve">Colorectal Surgery </v>
      </c>
      <c r="C647" s="532" t="str">
        <f t="shared" si="253"/>
        <v>Colorectal Surgery</v>
      </c>
      <c r="D647" s="88" t="s">
        <v>79</v>
      </c>
      <c r="E647" s="34"/>
      <c r="F647" s="35"/>
      <c r="G647" s="36"/>
      <c r="H647" s="36"/>
      <c r="I647" s="37"/>
      <c r="J647" s="38"/>
      <c r="K647" s="39"/>
      <c r="L647" s="39"/>
      <c r="M647" s="40"/>
      <c r="N647" s="38"/>
      <c r="O647" s="39"/>
      <c r="P647" s="39"/>
      <c r="Q647" s="40"/>
      <c r="R647" s="41"/>
      <c r="S647" s="77"/>
      <c r="T647" s="56"/>
      <c r="U647" s="101"/>
    </row>
    <row r="648" spans="1:21" x14ac:dyDescent="0.2">
      <c r="A648" s="11" t="str">
        <f t="shared" si="237"/>
        <v>Lothian</v>
      </c>
      <c r="B648" s="11" t="str">
        <f t="shared" si="238"/>
        <v xml:space="preserve">Colorectal Surgery </v>
      </c>
      <c r="C648" s="532" t="str">
        <f t="shared" si="253"/>
        <v>Colorectal Surgery</v>
      </c>
      <c r="D648" s="84" t="s">
        <v>79</v>
      </c>
      <c r="E648" s="21" t="s">
        <v>29</v>
      </c>
      <c r="F648" s="23"/>
      <c r="G648" s="24"/>
      <c r="H648" s="24"/>
      <c r="I648" s="25"/>
      <c r="J648" s="23"/>
      <c r="K648" s="24"/>
      <c r="L648" s="24"/>
      <c r="M648" s="25"/>
      <c r="N648" s="23"/>
      <c r="O648" s="24"/>
      <c r="P648" s="24"/>
      <c r="Q648" s="25"/>
      <c r="R648" s="41"/>
      <c r="S648" s="71"/>
      <c r="T648" s="72"/>
      <c r="U648" s="97"/>
    </row>
    <row r="649" spans="1:21" x14ac:dyDescent="0.2">
      <c r="A649" s="11" t="str">
        <f t="shared" si="237"/>
        <v>Lothian</v>
      </c>
      <c r="B649" s="11" t="str">
        <f t="shared" si="238"/>
        <v>Colorectal Surgery8</v>
      </c>
      <c r="C649" s="532" t="str">
        <f t="shared" si="253"/>
        <v>Colorectal Surgery</v>
      </c>
      <c r="D649" s="86">
        <v>8</v>
      </c>
      <c r="E649" s="44" t="s">
        <v>46</v>
      </c>
      <c r="F649" s="27">
        <v>414</v>
      </c>
      <c r="G649" s="28">
        <v>414</v>
      </c>
      <c r="H649" s="28">
        <v>414</v>
      </c>
      <c r="I649" s="29">
        <v>414</v>
      </c>
      <c r="J649" s="27"/>
      <c r="K649" s="28"/>
      <c r="L649" s="28"/>
      <c r="M649" s="29"/>
      <c r="N649" s="27"/>
      <c r="O649" s="28"/>
      <c r="P649" s="28"/>
      <c r="Q649" s="29"/>
      <c r="R649" s="39"/>
      <c r="S649" s="153">
        <f>SUM(F649:I649)</f>
        <v>1656</v>
      </c>
      <c r="T649" s="154">
        <f>SUM(J649:M649)</f>
        <v>0</v>
      </c>
      <c r="U649" s="157">
        <f>SUM(N649:Q649)</f>
        <v>0</v>
      </c>
    </row>
    <row r="650" spans="1:21" x14ac:dyDescent="0.2">
      <c r="A650" s="11" t="str">
        <f t="shared" si="237"/>
        <v>Lothian</v>
      </c>
      <c r="B650" s="11" t="str">
        <f t="shared" si="238"/>
        <v>Colorectal Surgery9</v>
      </c>
      <c r="C650" s="532" t="str">
        <f t="shared" si="253"/>
        <v>Colorectal Surgery</v>
      </c>
      <c r="D650" s="86">
        <v>9</v>
      </c>
      <c r="E650" s="45" t="s">
        <v>53</v>
      </c>
      <c r="F650" s="31">
        <v>33</v>
      </c>
      <c r="G650" s="32">
        <v>41</v>
      </c>
      <c r="H650" s="32">
        <v>111</v>
      </c>
      <c r="I650" s="33">
        <v>111</v>
      </c>
      <c r="J650" s="31"/>
      <c r="K650" s="32"/>
      <c r="L650" s="32"/>
      <c r="M650" s="33"/>
      <c r="N650" s="31"/>
      <c r="O650" s="32"/>
      <c r="P650" s="32"/>
      <c r="Q650" s="33"/>
      <c r="R650" s="39"/>
      <c r="S650" s="159">
        <f>SUM(F650:I650)</f>
        <v>296</v>
      </c>
      <c r="T650" s="160">
        <f>SUM(J650:M650)</f>
        <v>0</v>
      </c>
      <c r="U650" s="162">
        <f>SUM(N650:Q650)</f>
        <v>0</v>
      </c>
    </row>
    <row r="651" spans="1:21" x14ac:dyDescent="0.2">
      <c r="A651" s="11" t="str">
        <f t="shared" si="237"/>
        <v>Lothian</v>
      </c>
      <c r="B651" s="11" t="str">
        <f t="shared" si="238"/>
        <v>Colorectal Surgery10</v>
      </c>
      <c r="C651" s="532" t="str">
        <f t="shared" si="253"/>
        <v>Colorectal Surgery</v>
      </c>
      <c r="D651" s="84">
        <v>10</v>
      </c>
      <c r="E651" s="21" t="s">
        <v>32</v>
      </c>
      <c r="F651" s="62">
        <f t="shared" ref="F651:Q651" si="255">SUM(F649:F650)</f>
        <v>447</v>
      </c>
      <c r="G651" s="63">
        <f t="shared" si="255"/>
        <v>455</v>
      </c>
      <c r="H651" s="63">
        <f t="shared" si="255"/>
        <v>525</v>
      </c>
      <c r="I651" s="64">
        <f t="shared" si="255"/>
        <v>525</v>
      </c>
      <c r="J651" s="62">
        <f t="shared" si="255"/>
        <v>0</v>
      </c>
      <c r="K651" s="63">
        <f t="shared" si="255"/>
        <v>0</v>
      </c>
      <c r="L651" s="63">
        <f t="shared" si="255"/>
        <v>0</v>
      </c>
      <c r="M651" s="64">
        <f t="shared" si="255"/>
        <v>0</v>
      </c>
      <c r="N651" s="62">
        <f t="shared" si="255"/>
        <v>0</v>
      </c>
      <c r="O651" s="63">
        <f t="shared" si="255"/>
        <v>0</v>
      </c>
      <c r="P651" s="63">
        <f t="shared" si="255"/>
        <v>0</v>
      </c>
      <c r="Q651" s="64">
        <f t="shared" si="255"/>
        <v>0</v>
      </c>
      <c r="R651" s="79"/>
      <c r="S651" s="62">
        <f>SUM(F651:I651)</f>
        <v>1952</v>
      </c>
      <c r="T651" s="63">
        <f>SUM(J651:M651)</f>
        <v>0</v>
      </c>
      <c r="U651" s="100">
        <f>SUM(N651:Q651)</f>
        <v>0</v>
      </c>
    </row>
    <row r="652" spans="1:21" x14ac:dyDescent="0.2">
      <c r="A652" s="11" t="str">
        <f t="shared" si="237"/>
        <v>Lothian</v>
      </c>
      <c r="B652" s="11" t="str">
        <f t="shared" si="238"/>
        <v xml:space="preserve">Colorectal Surgery </v>
      </c>
      <c r="C652" s="532" t="str">
        <f t="shared" si="253"/>
        <v>Colorectal Surgery</v>
      </c>
      <c r="D652" s="89" t="s">
        <v>79</v>
      </c>
      <c r="E652" s="43"/>
      <c r="F652" s="38"/>
      <c r="G652" s="39"/>
      <c r="H652" s="39"/>
      <c r="I652" s="40"/>
      <c r="J652" s="38"/>
      <c r="K652" s="39"/>
      <c r="L652" s="39"/>
      <c r="M652" s="40"/>
      <c r="N652" s="38"/>
      <c r="O652" s="39"/>
      <c r="P652" s="39"/>
      <c r="Q652" s="40"/>
      <c r="R652" s="39"/>
      <c r="S652" s="77"/>
      <c r="T652" s="56"/>
      <c r="U652" s="101"/>
    </row>
    <row r="653" spans="1:21" x14ac:dyDescent="0.2">
      <c r="A653" s="11" t="str">
        <f t="shared" si="237"/>
        <v>Lothian</v>
      </c>
      <c r="B653" s="11" t="str">
        <f t="shared" si="238"/>
        <v xml:space="preserve">Colorectal Surgery </v>
      </c>
      <c r="C653" s="532" t="str">
        <f t="shared" si="253"/>
        <v>Colorectal Surgery</v>
      </c>
      <c r="D653" s="84" t="s">
        <v>79</v>
      </c>
      <c r="E653" s="21" t="s">
        <v>24</v>
      </c>
      <c r="F653" s="23"/>
      <c r="G653" s="24"/>
      <c r="H653" s="24"/>
      <c r="I653" s="25"/>
      <c r="J653" s="23"/>
      <c r="K653" s="24"/>
      <c r="L653" s="24"/>
      <c r="M653" s="25"/>
      <c r="N653" s="23"/>
      <c r="O653" s="24"/>
      <c r="P653" s="24"/>
      <c r="Q653" s="25"/>
      <c r="R653" s="39"/>
      <c r="S653" s="71"/>
      <c r="T653" s="72"/>
      <c r="U653" s="97"/>
    </row>
    <row r="654" spans="1:21" x14ac:dyDescent="0.2">
      <c r="A654" s="11" t="str">
        <f t="shared" si="237"/>
        <v>Lothian</v>
      </c>
      <c r="B654" s="11" t="str">
        <f t="shared" ref="B654:B717" si="256">CONCATENATE(C654,D654)</f>
        <v>Colorectal Surgery11</v>
      </c>
      <c r="C654" s="532" t="str">
        <f t="shared" si="253"/>
        <v>Colorectal Surgery</v>
      </c>
      <c r="D654" s="151">
        <v>11</v>
      </c>
      <c r="E654" s="152" t="s">
        <v>109</v>
      </c>
      <c r="F654" s="153">
        <f t="shared" ref="F654:Q654" si="257">F646-F649</f>
        <v>102</v>
      </c>
      <c r="G654" s="154">
        <f t="shared" si="257"/>
        <v>102</v>
      </c>
      <c r="H654" s="154">
        <f t="shared" si="257"/>
        <v>102</v>
      </c>
      <c r="I654" s="155">
        <f t="shared" si="257"/>
        <v>102</v>
      </c>
      <c r="J654" s="153">
        <f t="shared" si="257"/>
        <v>0</v>
      </c>
      <c r="K654" s="154">
        <f t="shared" si="257"/>
        <v>0</v>
      </c>
      <c r="L654" s="154">
        <f t="shared" si="257"/>
        <v>0</v>
      </c>
      <c r="M654" s="155">
        <f t="shared" si="257"/>
        <v>0</v>
      </c>
      <c r="N654" s="153">
        <f t="shared" si="257"/>
        <v>0</v>
      </c>
      <c r="O654" s="154">
        <f t="shared" si="257"/>
        <v>0</v>
      </c>
      <c r="P654" s="154">
        <f t="shared" si="257"/>
        <v>0</v>
      </c>
      <c r="Q654" s="155">
        <f t="shared" si="257"/>
        <v>0</v>
      </c>
      <c r="R654" s="56"/>
      <c r="S654" s="155">
        <f>S646-S649</f>
        <v>408</v>
      </c>
      <c r="T654" s="154">
        <f>T646-T649</f>
        <v>0</v>
      </c>
      <c r="U654" s="157">
        <f>U646-U649</f>
        <v>0</v>
      </c>
    </row>
    <row r="655" spans="1:21" x14ac:dyDescent="0.2">
      <c r="A655" s="11" t="str">
        <f t="shared" si="237"/>
        <v>Lothian</v>
      </c>
      <c r="B655" s="11" t="str">
        <f t="shared" si="256"/>
        <v>Colorectal Surgery12</v>
      </c>
      <c r="C655" s="532" t="str">
        <f t="shared" si="253"/>
        <v>Colorectal Surgery</v>
      </c>
      <c r="D655" s="151">
        <v>12</v>
      </c>
      <c r="E655" s="152" t="s">
        <v>110</v>
      </c>
      <c r="F655" s="159">
        <f t="shared" ref="F655:U655" si="258">F646-F651</f>
        <v>69</v>
      </c>
      <c r="G655" s="160">
        <f t="shared" si="258"/>
        <v>61</v>
      </c>
      <c r="H655" s="160">
        <f t="shared" si="258"/>
        <v>-9</v>
      </c>
      <c r="I655" s="161">
        <f t="shared" si="258"/>
        <v>-9</v>
      </c>
      <c r="J655" s="159">
        <f t="shared" si="258"/>
        <v>0</v>
      </c>
      <c r="K655" s="160">
        <f t="shared" si="258"/>
        <v>0</v>
      </c>
      <c r="L655" s="160">
        <f t="shared" si="258"/>
        <v>0</v>
      </c>
      <c r="M655" s="161">
        <f t="shared" si="258"/>
        <v>0</v>
      </c>
      <c r="N655" s="159">
        <f t="shared" si="258"/>
        <v>0</v>
      </c>
      <c r="O655" s="160">
        <f t="shared" si="258"/>
        <v>0</v>
      </c>
      <c r="P655" s="160">
        <f t="shared" si="258"/>
        <v>0</v>
      </c>
      <c r="Q655" s="161">
        <f t="shared" si="258"/>
        <v>0</v>
      </c>
      <c r="R655" s="56">
        <f t="shared" si="258"/>
        <v>0</v>
      </c>
      <c r="S655" s="159">
        <f t="shared" si="258"/>
        <v>112</v>
      </c>
      <c r="T655" s="160">
        <f t="shared" si="258"/>
        <v>0</v>
      </c>
      <c r="U655" s="162">
        <f t="shared" si="258"/>
        <v>0</v>
      </c>
    </row>
    <row r="656" spans="1:21" x14ac:dyDescent="0.2">
      <c r="A656" s="11" t="str">
        <f t="shared" si="237"/>
        <v>Lothian</v>
      </c>
      <c r="B656" s="11" t="str">
        <f t="shared" si="256"/>
        <v>Colorectal Surgery13</v>
      </c>
      <c r="C656" s="532" t="str">
        <f t="shared" si="253"/>
        <v>Colorectal Surgery</v>
      </c>
      <c r="D656" s="151">
        <v>13</v>
      </c>
      <c r="E656" s="158" t="s">
        <v>27</v>
      </c>
      <c r="F656" s="170">
        <f>F640+F655</f>
        <v>574</v>
      </c>
      <c r="G656" s="164">
        <f>F656+G655</f>
        <v>635</v>
      </c>
      <c r="H656" s="164">
        <f t="shared" ref="H656:Q656" si="259">G656+H655</f>
        <v>626</v>
      </c>
      <c r="I656" s="166">
        <f t="shared" si="259"/>
        <v>617</v>
      </c>
      <c r="J656" s="163">
        <f t="shared" si="259"/>
        <v>617</v>
      </c>
      <c r="K656" s="164">
        <f t="shared" si="259"/>
        <v>617</v>
      </c>
      <c r="L656" s="164">
        <f t="shared" si="259"/>
        <v>617</v>
      </c>
      <c r="M656" s="166">
        <f t="shared" si="259"/>
        <v>617</v>
      </c>
      <c r="N656" s="163">
        <f t="shared" si="259"/>
        <v>617</v>
      </c>
      <c r="O656" s="164">
        <f t="shared" si="259"/>
        <v>617</v>
      </c>
      <c r="P656" s="164">
        <f t="shared" si="259"/>
        <v>617</v>
      </c>
      <c r="Q656" s="166">
        <f t="shared" si="259"/>
        <v>617</v>
      </c>
      <c r="R656" s="56"/>
      <c r="S656" s="163">
        <f>I656</f>
        <v>617</v>
      </c>
      <c r="T656" s="164">
        <f>M656</f>
        <v>617</v>
      </c>
      <c r="U656" s="165">
        <f>Q656</f>
        <v>617</v>
      </c>
    </row>
    <row r="657" spans="1:21" x14ac:dyDescent="0.2">
      <c r="A657" s="11" t="str">
        <f t="shared" si="237"/>
        <v>Lothian</v>
      </c>
      <c r="B657" s="11" t="str">
        <f t="shared" si="256"/>
        <v>Colorectal Surgery14</v>
      </c>
      <c r="C657" s="532" t="str">
        <f t="shared" si="253"/>
        <v>Colorectal Surgery</v>
      </c>
      <c r="D657" s="151">
        <v>14</v>
      </c>
      <c r="E657" s="152" t="s">
        <v>25</v>
      </c>
      <c r="F657" s="163">
        <f t="shared" ref="F657:Q657" si="260">F656/(F651/13)</f>
        <v>16.693512304250557</v>
      </c>
      <c r="G657" s="164">
        <f t="shared" si="260"/>
        <v>18.142857142857142</v>
      </c>
      <c r="H657" s="164">
        <f t="shared" si="260"/>
        <v>15.500952380952381</v>
      </c>
      <c r="I657" s="166">
        <f t="shared" si="260"/>
        <v>15.278095238095236</v>
      </c>
      <c r="J657" s="163" t="e">
        <f t="shared" si="260"/>
        <v>#DIV/0!</v>
      </c>
      <c r="K657" s="164" t="e">
        <f t="shared" si="260"/>
        <v>#DIV/0!</v>
      </c>
      <c r="L657" s="164" t="e">
        <f t="shared" si="260"/>
        <v>#DIV/0!</v>
      </c>
      <c r="M657" s="166" t="e">
        <f t="shared" si="260"/>
        <v>#DIV/0!</v>
      </c>
      <c r="N657" s="163" t="e">
        <f t="shared" si="260"/>
        <v>#DIV/0!</v>
      </c>
      <c r="O657" s="164" t="e">
        <f t="shared" si="260"/>
        <v>#DIV/0!</v>
      </c>
      <c r="P657" s="164" t="e">
        <f t="shared" si="260"/>
        <v>#DIV/0!</v>
      </c>
      <c r="Q657" s="166" t="e">
        <f t="shared" si="260"/>
        <v>#DIV/0!</v>
      </c>
      <c r="R657" s="56"/>
      <c r="S657" s="163">
        <f>I657</f>
        <v>15.278095238095236</v>
      </c>
      <c r="T657" s="164" t="e">
        <f>M657</f>
        <v>#DIV/0!</v>
      </c>
      <c r="U657" s="165" t="e">
        <f>Q657</f>
        <v>#DIV/0!</v>
      </c>
    </row>
    <row r="658" spans="1:21" x14ac:dyDescent="0.2">
      <c r="A658" s="11" t="str">
        <f t="shared" si="237"/>
        <v>Lothian</v>
      </c>
      <c r="B658" s="11" t="str">
        <f t="shared" si="256"/>
        <v>Colorectal Surgery15</v>
      </c>
      <c r="C658" s="532" t="str">
        <f t="shared" si="253"/>
        <v>Colorectal Surgery</v>
      </c>
      <c r="D658" s="86">
        <v>15</v>
      </c>
      <c r="E658" s="45" t="s">
        <v>30</v>
      </c>
      <c r="F658" s="48">
        <v>152</v>
      </c>
      <c r="G658" s="46">
        <v>213</v>
      </c>
      <c r="H658" s="46">
        <v>204</v>
      </c>
      <c r="I658" s="47">
        <v>195</v>
      </c>
      <c r="J658" s="48"/>
      <c r="K658" s="46"/>
      <c r="L658" s="46"/>
      <c r="M658" s="47"/>
      <c r="N658" s="48"/>
      <c r="O658" s="46"/>
      <c r="P658" s="46"/>
      <c r="Q658" s="47"/>
      <c r="R658" s="39"/>
      <c r="S658" s="163">
        <f>I658</f>
        <v>195</v>
      </c>
      <c r="T658" s="164">
        <f>M658</f>
        <v>0</v>
      </c>
      <c r="U658" s="165">
        <f>Q658</f>
        <v>0</v>
      </c>
    </row>
    <row r="659" spans="1:21" x14ac:dyDescent="0.2">
      <c r="A659" s="11" t="str">
        <f t="shared" si="237"/>
        <v>Lothian</v>
      </c>
      <c r="B659" s="11" t="str">
        <f t="shared" si="256"/>
        <v>Colorectal Surgery16</v>
      </c>
      <c r="C659" s="532" t="str">
        <f t="shared" si="253"/>
        <v>Colorectal Surgery</v>
      </c>
      <c r="D659" s="151">
        <v>16</v>
      </c>
      <c r="E659" s="152" t="s">
        <v>187</v>
      </c>
      <c r="F659" s="163"/>
      <c r="G659" s="164"/>
      <c r="H659" s="164"/>
      <c r="I659" s="166"/>
      <c r="J659" s="163"/>
      <c r="K659" s="164"/>
      <c r="L659" s="164"/>
      <c r="M659" s="166"/>
      <c r="N659" s="400"/>
      <c r="O659" s="401"/>
      <c r="P659" s="401"/>
      <c r="Q659" s="402"/>
      <c r="R659" s="39"/>
      <c r="S659" s="163">
        <f>I659</f>
        <v>0</v>
      </c>
      <c r="T659" s="164">
        <f>M659</f>
        <v>0</v>
      </c>
      <c r="U659" s="165">
        <f>Q659</f>
        <v>0</v>
      </c>
    </row>
    <row r="660" spans="1:21" ht="13.5" thickBot="1" x14ac:dyDescent="0.25">
      <c r="A660" s="11" t="str">
        <f t="shared" si="237"/>
        <v>Lothian</v>
      </c>
      <c r="B660" s="11" t="str">
        <f t="shared" si="256"/>
        <v>Colorectal Surgery17</v>
      </c>
      <c r="C660" s="532" t="str">
        <f t="shared" si="253"/>
        <v>Colorectal Surgery</v>
      </c>
      <c r="D660" s="86">
        <v>17</v>
      </c>
      <c r="E660" s="44" t="s">
        <v>31</v>
      </c>
      <c r="F660" s="107">
        <v>75</v>
      </c>
      <c r="G660" s="108">
        <v>136</v>
      </c>
      <c r="H660" s="108">
        <v>127</v>
      </c>
      <c r="I660" s="109">
        <v>118</v>
      </c>
      <c r="J660" s="107"/>
      <c r="K660" s="108"/>
      <c r="L660" s="108"/>
      <c r="M660" s="109"/>
      <c r="N660" s="107"/>
      <c r="O660" s="108"/>
      <c r="P660" s="108"/>
      <c r="Q660" s="109"/>
      <c r="R660" s="110"/>
      <c r="S660" s="174">
        <f>I660</f>
        <v>118</v>
      </c>
      <c r="T660" s="175">
        <f>M660</f>
        <v>0</v>
      </c>
      <c r="U660" s="178">
        <f>Q660</f>
        <v>0</v>
      </c>
    </row>
    <row r="661" spans="1:21" ht="18.75" thickBot="1" x14ac:dyDescent="0.3">
      <c r="A661" s="11" t="str">
        <f t="shared" si="237"/>
        <v>Lothian</v>
      </c>
      <c r="B661" s="11" t="str">
        <f t="shared" si="256"/>
        <v>Vascular SurgeryVascular Surgery</v>
      </c>
      <c r="C661" s="531" t="str">
        <f>D661</f>
        <v>Vascular Surgery</v>
      </c>
      <c r="D661" s="527" t="s">
        <v>268</v>
      </c>
      <c r="E661" s="80"/>
      <c r="F661" s="124"/>
      <c r="G661" s="81"/>
      <c r="H661" s="81"/>
      <c r="I661" s="81"/>
      <c r="J661" s="81"/>
      <c r="K661" s="81"/>
      <c r="L661" s="81"/>
      <c r="M661" s="81"/>
      <c r="N661" s="69"/>
      <c r="O661" s="69"/>
      <c r="P661" s="69"/>
      <c r="Q661" s="69"/>
      <c r="R661" s="69"/>
      <c r="S661" s="131"/>
      <c r="T661" s="131"/>
      <c r="U661" s="132"/>
    </row>
    <row r="662" spans="1:21" x14ac:dyDescent="0.2">
      <c r="A662" s="11" t="str">
        <f t="shared" si="237"/>
        <v>Lothian</v>
      </c>
      <c r="B662" s="11" t="str">
        <f t="shared" si="256"/>
        <v>Vascular Surgery1</v>
      </c>
      <c r="C662" s="532" t="str">
        <f t="shared" ref="C662:C684" si="261">C661</f>
        <v>Vascular Surgery</v>
      </c>
      <c r="D662" s="84">
        <v>1</v>
      </c>
      <c r="E662" s="21" t="s">
        <v>52</v>
      </c>
      <c r="F662" s="197">
        <v>53</v>
      </c>
      <c r="G662" s="20"/>
      <c r="H662" s="20"/>
      <c r="I662" s="117"/>
      <c r="J662" s="125"/>
      <c r="K662" s="13"/>
      <c r="L662" s="13"/>
      <c r="M662" s="126"/>
      <c r="N662" s="125"/>
      <c r="O662" s="13"/>
      <c r="P662" s="13"/>
      <c r="Q662" s="126"/>
      <c r="R662" s="41"/>
      <c r="S662" s="114"/>
      <c r="T662" s="65"/>
      <c r="U662" s="115"/>
    </row>
    <row r="663" spans="1:21" x14ac:dyDescent="0.2">
      <c r="A663" s="11" t="str">
        <f t="shared" si="237"/>
        <v>Lothian</v>
      </c>
      <c r="B663" s="11" t="str">
        <f t="shared" si="256"/>
        <v>Vascular Surgery2</v>
      </c>
      <c r="C663" s="532" t="str">
        <f t="shared" si="261"/>
        <v>Vascular Surgery</v>
      </c>
      <c r="D663" s="84">
        <v>2</v>
      </c>
      <c r="E663" s="21" t="s">
        <v>93</v>
      </c>
      <c r="F663" s="197">
        <v>9</v>
      </c>
      <c r="G663" s="20"/>
      <c r="H663" s="20"/>
      <c r="I663" s="117"/>
      <c r="J663" s="116"/>
      <c r="K663" s="20"/>
      <c r="L663" s="20"/>
      <c r="M663" s="117"/>
      <c r="N663" s="116"/>
      <c r="O663" s="20"/>
      <c r="P663" s="20"/>
      <c r="Q663" s="117"/>
      <c r="R663" s="41"/>
      <c r="S663" s="114"/>
      <c r="T663" s="65"/>
      <c r="U663" s="115"/>
    </row>
    <row r="664" spans="1:21" x14ac:dyDescent="0.2">
      <c r="A664" s="11" t="str">
        <f t="shared" si="237"/>
        <v>Lothian</v>
      </c>
      <c r="B664" s="11" t="str">
        <f t="shared" si="256"/>
        <v>Vascular Surgery3</v>
      </c>
      <c r="C664" s="532" t="str">
        <f t="shared" si="261"/>
        <v>Vascular Surgery</v>
      </c>
      <c r="D664" s="84">
        <v>3</v>
      </c>
      <c r="E664" s="21" t="s">
        <v>94</v>
      </c>
      <c r="F664" s="197">
        <v>321</v>
      </c>
      <c r="G664" s="20"/>
      <c r="H664" s="20"/>
      <c r="I664" s="117"/>
      <c r="J664" s="116"/>
      <c r="K664" s="20"/>
      <c r="L664" s="20"/>
      <c r="M664" s="117"/>
      <c r="N664" s="116"/>
      <c r="O664" s="20"/>
      <c r="P664" s="20"/>
      <c r="Q664" s="117"/>
      <c r="R664" s="41"/>
      <c r="S664" s="114"/>
      <c r="T664" s="65"/>
      <c r="U664" s="115"/>
    </row>
    <row r="665" spans="1:21" x14ac:dyDescent="0.2">
      <c r="A665" s="11" t="str">
        <f t="shared" si="237"/>
        <v>Lothian</v>
      </c>
      <c r="B665" s="11" t="str">
        <f t="shared" si="256"/>
        <v xml:space="preserve">Vascular Surgery </v>
      </c>
      <c r="C665" s="532" t="str">
        <f t="shared" si="261"/>
        <v>Vascular Surgery</v>
      </c>
      <c r="D665" s="88" t="s">
        <v>79</v>
      </c>
      <c r="E665" s="34"/>
      <c r="F665" s="20"/>
      <c r="G665" s="20"/>
      <c r="H665" s="20"/>
      <c r="I665" s="117"/>
      <c r="J665" s="127"/>
      <c r="K665" s="52"/>
      <c r="L665" s="52"/>
      <c r="M665" s="128"/>
      <c r="N665" s="127"/>
      <c r="O665" s="52"/>
      <c r="P665" s="52"/>
      <c r="Q665" s="128"/>
      <c r="R665" s="41"/>
      <c r="S665" s="114"/>
      <c r="T665" s="65"/>
      <c r="U665" s="115"/>
    </row>
    <row r="666" spans="1:21" x14ac:dyDescent="0.2">
      <c r="A666" s="11" t="str">
        <f t="shared" si="237"/>
        <v>Lothian</v>
      </c>
      <c r="B666" s="11" t="str">
        <f t="shared" si="256"/>
        <v xml:space="preserve">Vascular Surgery </v>
      </c>
      <c r="C666" s="532" t="str">
        <f t="shared" si="261"/>
        <v>Vascular Surgery</v>
      </c>
      <c r="D666" s="84" t="s">
        <v>79</v>
      </c>
      <c r="E666" s="21" t="s">
        <v>33</v>
      </c>
      <c r="F666" s="23"/>
      <c r="G666" s="24"/>
      <c r="H666" s="24"/>
      <c r="I666" s="25"/>
      <c r="J666" s="23"/>
      <c r="K666" s="24"/>
      <c r="L666" s="24"/>
      <c r="M666" s="25"/>
      <c r="N666" s="23"/>
      <c r="O666" s="24"/>
      <c r="P666" s="24"/>
      <c r="Q666" s="25"/>
      <c r="R666" s="41"/>
      <c r="S666" s="71"/>
      <c r="T666" s="72"/>
      <c r="U666" s="97"/>
    </row>
    <row r="667" spans="1:21" x14ac:dyDescent="0.2">
      <c r="A667" s="11" t="str">
        <f t="shared" si="237"/>
        <v>Lothian</v>
      </c>
      <c r="B667" s="11" t="str">
        <f t="shared" si="256"/>
        <v>Vascular Surgery4</v>
      </c>
      <c r="C667" s="532" t="str">
        <f t="shared" si="261"/>
        <v>Vascular Surgery</v>
      </c>
      <c r="D667" s="86">
        <v>4</v>
      </c>
      <c r="E667" s="44" t="s">
        <v>14</v>
      </c>
      <c r="F667" s="27">
        <v>311</v>
      </c>
      <c r="G667" s="28">
        <v>319</v>
      </c>
      <c r="H667" s="28">
        <v>305</v>
      </c>
      <c r="I667" s="29">
        <v>296</v>
      </c>
      <c r="J667" s="27"/>
      <c r="K667" s="28"/>
      <c r="L667" s="28"/>
      <c r="M667" s="29"/>
      <c r="N667" s="27"/>
      <c r="O667" s="28"/>
      <c r="P667" s="28"/>
      <c r="Q667" s="29"/>
      <c r="R667" s="41"/>
      <c r="S667" s="179">
        <f>SUM(F667:I667)</f>
        <v>1231</v>
      </c>
      <c r="T667" s="180">
        <f>SUM(J667:M667)</f>
        <v>0</v>
      </c>
      <c r="U667" s="181">
        <f>SUM(N667:Q667)</f>
        <v>0</v>
      </c>
    </row>
    <row r="668" spans="1:21" x14ac:dyDescent="0.2">
      <c r="A668" s="11" t="str">
        <f t="shared" si="237"/>
        <v>Lothian</v>
      </c>
      <c r="B668" s="11" t="str">
        <f t="shared" si="256"/>
        <v>Vascular Surgery5</v>
      </c>
      <c r="C668" s="532" t="str">
        <f t="shared" si="261"/>
        <v>Vascular Surgery</v>
      </c>
      <c r="D668" s="151">
        <v>5</v>
      </c>
      <c r="E668" s="158" t="s">
        <v>28</v>
      </c>
      <c r="F668" s="160">
        <v>0</v>
      </c>
      <c r="G668" s="154">
        <v>0</v>
      </c>
      <c r="H668" s="154">
        <v>0</v>
      </c>
      <c r="I668" s="155">
        <v>0</v>
      </c>
      <c r="J668" s="160">
        <v>0</v>
      </c>
      <c r="K668" s="154">
        <v>0</v>
      </c>
      <c r="L668" s="154">
        <v>0</v>
      </c>
      <c r="M668" s="155">
        <v>0</v>
      </c>
      <c r="N668" s="153">
        <v>0</v>
      </c>
      <c r="O668" s="154">
        <v>0</v>
      </c>
      <c r="P668" s="154">
        <v>0</v>
      </c>
      <c r="Q668" s="155">
        <v>0</v>
      </c>
      <c r="R668" s="79"/>
      <c r="S668" s="153">
        <f>SUM(F668:I668)</f>
        <v>0</v>
      </c>
      <c r="T668" s="154">
        <f>SUM(J668:M668)</f>
        <v>0</v>
      </c>
      <c r="U668" s="157">
        <f>SUM(N668:Q668)</f>
        <v>0</v>
      </c>
    </row>
    <row r="669" spans="1:21" x14ac:dyDescent="0.2">
      <c r="A669" s="11" t="str">
        <f t="shared" si="237"/>
        <v>Lothian</v>
      </c>
      <c r="B669" s="11" t="str">
        <f t="shared" si="256"/>
        <v>Vascular Surgery6</v>
      </c>
      <c r="C669" s="532" t="str">
        <f t="shared" si="261"/>
        <v>Vascular Surgery</v>
      </c>
      <c r="D669" s="87">
        <v>6</v>
      </c>
      <c r="E669" s="45" t="s">
        <v>13</v>
      </c>
      <c r="F669" s="27">
        <v>72</v>
      </c>
      <c r="G669" s="28">
        <v>102</v>
      </c>
      <c r="H669" s="28">
        <v>80</v>
      </c>
      <c r="I669" s="29">
        <v>70</v>
      </c>
      <c r="J669" s="31"/>
      <c r="K669" s="32"/>
      <c r="L669" s="32"/>
      <c r="M669" s="33"/>
      <c r="N669" s="31"/>
      <c r="O669" s="32"/>
      <c r="P669" s="32"/>
      <c r="Q669" s="33"/>
      <c r="R669" s="41"/>
      <c r="S669" s="159">
        <f>SUM(F669:I669)</f>
        <v>324</v>
      </c>
      <c r="T669" s="160">
        <f>SUM(J669:M669)</f>
        <v>0</v>
      </c>
      <c r="U669" s="162">
        <f>SUM(N669:Q669)</f>
        <v>0</v>
      </c>
    </row>
    <row r="670" spans="1:21" x14ac:dyDescent="0.2">
      <c r="A670" s="11" t="str">
        <f t="shared" si="237"/>
        <v>Lothian</v>
      </c>
      <c r="B670" s="11" t="str">
        <f t="shared" si="256"/>
        <v>Vascular Surgery7</v>
      </c>
      <c r="C670" s="532" t="str">
        <f t="shared" si="261"/>
        <v>Vascular Surgery</v>
      </c>
      <c r="D670" s="84">
        <v>7</v>
      </c>
      <c r="E670" s="21" t="s">
        <v>16</v>
      </c>
      <c r="F670" s="62">
        <f>SUM(F667:F668)-F669</f>
        <v>239</v>
      </c>
      <c r="G670" s="63">
        <f t="shared" ref="G670:I670" si="262">SUM(G667:G668)-G669</f>
        <v>217</v>
      </c>
      <c r="H670" s="63">
        <f t="shared" si="262"/>
        <v>225</v>
      </c>
      <c r="I670" s="64">
        <f t="shared" si="262"/>
        <v>226</v>
      </c>
      <c r="J670" s="62">
        <f t="shared" ref="J670:Q670" si="263">SUM(J667:J668)-J669</f>
        <v>0</v>
      </c>
      <c r="K670" s="63">
        <f t="shared" si="263"/>
        <v>0</v>
      </c>
      <c r="L670" s="63">
        <f t="shared" si="263"/>
        <v>0</v>
      </c>
      <c r="M670" s="64">
        <f t="shared" si="263"/>
        <v>0</v>
      </c>
      <c r="N670" s="62">
        <f t="shared" si="263"/>
        <v>0</v>
      </c>
      <c r="O670" s="63">
        <f t="shared" si="263"/>
        <v>0</v>
      </c>
      <c r="P670" s="63">
        <f t="shared" si="263"/>
        <v>0</v>
      </c>
      <c r="Q670" s="64">
        <f t="shared" si="263"/>
        <v>0</v>
      </c>
      <c r="R670" s="79"/>
      <c r="S670" s="62">
        <f>SUM(F670:I670)</f>
        <v>907</v>
      </c>
      <c r="T670" s="63">
        <f>SUM(J670:M670)</f>
        <v>0</v>
      </c>
      <c r="U670" s="100">
        <f>SUM(N670:Q670)</f>
        <v>0</v>
      </c>
    </row>
    <row r="671" spans="1:21" x14ac:dyDescent="0.2">
      <c r="A671" s="11" t="str">
        <f t="shared" si="237"/>
        <v>Lothian</v>
      </c>
      <c r="B671" s="11" t="str">
        <f t="shared" si="256"/>
        <v xml:space="preserve">Vascular Surgery </v>
      </c>
      <c r="C671" s="532" t="str">
        <f t="shared" si="261"/>
        <v>Vascular Surgery</v>
      </c>
      <c r="D671" s="88" t="s">
        <v>79</v>
      </c>
      <c r="E671" s="34"/>
      <c r="F671" s="35"/>
      <c r="G671" s="36"/>
      <c r="H671" s="36"/>
      <c r="I671" s="37"/>
      <c r="J671" s="38"/>
      <c r="K671" s="39"/>
      <c r="L671" s="39"/>
      <c r="M671" s="40"/>
      <c r="N671" s="38"/>
      <c r="O671" s="39"/>
      <c r="P671" s="39"/>
      <c r="Q671" s="40"/>
      <c r="R671" s="41"/>
      <c r="S671" s="77"/>
      <c r="T671" s="56"/>
      <c r="U671" s="101"/>
    </row>
    <row r="672" spans="1:21" x14ac:dyDescent="0.2">
      <c r="A672" s="11" t="str">
        <f t="shared" si="237"/>
        <v>Lothian</v>
      </c>
      <c r="B672" s="11" t="str">
        <f t="shared" si="256"/>
        <v xml:space="preserve">Vascular Surgery </v>
      </c>
      <c r="C672" s="532" t="str">
        <f t="shared" si="261"/>
        <v>Vascular Surgery</v>
      </c>
      <c r="D672" s="84" t="s">
        <v>79</v>
      </c>
      <c r="E672" s="21" t="s">
        <v>29</v>
      </c>
      <c r="F672" s="23"/>
      <c r="G672" s="24"/>
      <c r="H672" s="24"/>
      <c r="I672" s="25"/>
      <c r="J672" s="23"/>
      <c r="K672" s="24"/>
      <c r="L672" s="24"/>
      <c r="M672" s="25"/>
      <c r="N672" s="23"/>
      <c r="O672" s="24"/>
      <c r="P672" s="24"/>
      <c r="Q672" s="25"/>
      <c r="R672" s="41"/>
      <c r="S672" s="71"/>
      <c r="T672" s="72"/>
      <c r="U672" s="97"/>
    </row>
    <row r="673" spans="1:21" x14ac:dyDescent="0.2">
      <c r="A673" s="11" t="str">
        <f t="shared" si="237"/>
        <v>Lothian</v>
      </c>
      <c r="B673" s="11" t="str">
        <f t="shared" si="256"/>
        <v>Vascular Surgery8</v>
      </c>
      <c r="C673" s="532" t="str">
        <f t="shared" si="261"/>
        <v>Vascular Surgery</v>
      </c>
      <c r="D673" s="86">
        <v>8</v>
      </c>
      <c r="E673" s="44" t="s">
        <v>46</v>
      </c>
      <c r="F673" s="27">
        <v>192</v>
      </c>
      <c r="G673" s="28">
        <v>180</v>
      </c>
      <c r="H673" s="28">
        <v>172</v>
      </c>
      <c r="I673" s="29">
        <v>195</v>
      </c>
      <c r="J673" s="27"/>
      <c r="K673" s="28"/>
      <c r="L673" s="28"/>
      <c r="M673" s="29"/>
      <c r="N673" s="27"/>
      <c r="O673" s="28"/>
      <c r="P673" s="28"/>
      <c r="Q673" s="29"/>
      <c r="R673" s="39"/>
      <c r="S673" s="153">
        <f>SUM(F673:I673)</f>
        <v>739</v>
      </c>
      <c r="T673" s="154">
        <f>SUM(J673:M673)</f>
        <v>0</v>
      </c>
      <c r="U673" s="157">
        <f>SUM(N673:Q673)</f>
        <v>0</v>
      </c>
    </row>
    <row r="674" spans="1:21" x14ac:dyDescent="0.2">
      <c r="A674" s="11" t="str">
        <f t="shared" si="237"/>
        <v>Lothian</v>
      </c>
      <c r="B674" s="11" t="str">
        <f t="shared" si="256"/>
        <v>Vascular Surgery9</v>
      </c>
      <c r="C674" s="532" t="str">
        <f t="shared" si="261"/>
        <v>Vascular Surgery</v>
      </c>
      <c r="D674" s="86">
        <v>9</v>
      </c>
      <c r="E674" s="45" t="s">
        <v>53</v>
      </c>
      <c r="F674" s="31">
        <v>48</v>
      </c>
      <c r="G674" s="32">
        <v>48</v>
      </c>
      <c r="H674" s="32">
        <v>48</v>
      </c>
      <c r="I674" s="33">
        <v>48</v>
      </c>
      <c r="J674" s="31"/>
      <c r="K674" s="32"/>
      <c r="L674" s="32"/>
      <c r="M674" s="33"/>
      <c r="N674" s="31"/>
      <c r="O674" s="32"/>
      <c r="P674" s="32"/>
      <c r="Q674" s="33"/>
      <c r="R674" s="39"/>
      <c r="S674" s="159">
        <f>SUM(F674:I674)</f>
        <v>192</v>
      </c>
      <c r="T674" s="160">
        <f>SUM(J674:M674)</f>
        <v>0</v>
      </c>
      <c r="U674" s="162">
        <f>SUM(N674:Q674)</f>
        <v>0</v>
      </c>
    </row>
    <row r="675" spans="1:21" x14ac:dyDescent="0.2">
      <c r="A675" s="11" t="str">
        <f t="shared" si="237"/>
        <v>Lothian</v>
      </c>
      <c r="B675" s="11" t="str">
        <f t="shared" si="256"/>
        <v>Vascular Surgery10</v>
      </c>
      <c r="C675" s="532" t="str">
        <f t="shared" si="261"/>
        <v>Vascular Surgery</v>
      </c>
      <c r="D675" s="84">
        <v>10</v>
      </c>
      <c r="E675" s="21" t="s">
        <v>32</v>
      </c>
      <c r="F675" s="62">
        <f t="shared" ref="F675:Q675" si="264">SUM(F673:F674)</f>
        <v>240</v>
      </c>
      <c r="G675" s="63">
        <f t="shared" si="264"/>
        <v>228</v>
      </c>
      <c r="H675" s="63">
        <f t="shared" si="264"/>
        <v>220</v>
      </c>
      <c r="I675" s="64">
        <f t="shared" si="264"/>
        <v>243</v>
      </c>
      <c r="J675" s="62">
        <f t="shared" si="264"/>
        <v>0</v>
      </c>
      <c r="K675" s="63">
        <f t="shared" si="264"/>
        <v>0</v>
      </c>
      <c r="L675" s="63">
        <f t="shared" si="264"/>
        <v>0</v>
      </c>
      <c r="M675" s="64">
        <f t="shared" si="264"/>
        <v>0</v>
      </c>
      <c r="N675" s="62">
        <f t="shared" si="264"/>
        <v>0</v>
      </c>
      <c r="O675" s="63">
        <f t="shared" si="264"/>
        <v>0</v>
      </c>
      <c r="P675" s="63">
        <f t="shared" si="264"/>
        <v>0</v>
      </c>
      <c r="Q675" s="64">
        <f t="shared" si="264"/>
        <v>0</v>
      </c>
      <c r="R675" s="79"/>
      <c r="S675" s="62">
        <f>SUM(F675:I675)</f>
        <v>931</v>
      </c>
      <c r="T675" s="63">
        <f>SUM(J675:M675)</f>
        <v>0</v>
      </c>
      <c r="U675" s="100">
        <f>SUM(N675:Q675)</f>
        <v>0</v>
      </c>
    </row>
    <row r="676" spans="1:21" x14ac:dyDescent="0.2">
      <c r="A676" s="11" t="str">
        <f t="shared" si="237"/>
        <v>Lothian</v>
      </c>
      <c r="B676" s="11" t="str">
        <f t="shared" si="256"/>
        <v xml:space="preserve">Vascular Surgery </v>
      </c>
      <c r="C676" s="532" t="str">
        <f t="shared" si="261"/>
        <v>Vascular Surgery</v>
      </c>
      <c r="D676" s="89" t="s">
        <v>79</v>
      </c>
      <c r="E676" s="43"/>
      <c r="F676" s="38"/>
      <c r="G676" s="39"/>
      <c r="H676" s="39"/>
      <c r="I676" s="40"/>
      <c r="J676" s="38"/>
      <c r="K676" s="39"/>
      <c r="L676" s="39"/>
      <c r="M676" s="40"/>
      <c r="N676" s="38"/>
      <c r="O676" s="39"/>
      <c r="P676" s="39"/>
      <c r="Q676" s="40"/>
      <c r="R676" s="39"/>
      <c r="S676" s="77"/>
      <c r="T676" s="56"/>
      <c r="U676" s="101"/>
    </row>
    <row r="677" spans="1:21" x14ac:dyDescent="0.2">
      <c r="A677" s="11" t="str">
        <f t="shared" si="237"/>
        <v>Lothian</v>
      </c>
      <c r="B677" s="11" t="str">
        <f t="shared" si="256"/>
        <v xml:space="preserve">Vascular Surgery </v>
      </c>
      <c r="C677" s="532" t="str">
        <f t="shared" si="261"/>
        <v>Vascular Surgery</v>
      </c>
      <c r="D677" s="84" t="s">
        <v>79</v>
      </c>
      <c r="E677" s="21" t="s">
        <v>24</v>
      </c>
      <c r="F677" s="23"/>
      <c r="G677" s="24"/>
      <c r="H677" s="24"/>
      <c r="I677" s="25"/>
      <c r="J677" s="23"/>
      <c r="K677" s="24"/>
      <c r="L677" s="24"/>
      <c r="M677" s="25"/>
      <c r="N677" s="23"/>
      <c r="O677" s="24"/>
      <c r="P677" s="24"/>
      <c r="Q677" s="25"/>
      <c r="R677" s="39"/>
      <c r="S677" s="71"/>
      <c r="T677" s="72"/>
      <c r="U677" s="97"/>
    </row>
    <row r="678" spans="1:21" x14ac:dyDescent="0.2">
      <c r="A678" s="11" t="str">
        <f t="shared" ref="A678:A741" si="265">$E$5</f>
        <v>Lothian</v>
      </c>
      <c r="B678" s="11" t="str">
        <f t="shared" si="256"/>
        <v>Vascular Surgery11</v>
      </c>
      <c r="C678" s="532" t="str">
        <f t="shared" si="261"/>
        <v>Vascular Surgery</v>
      </c>
      <c r="D678" s="151">
        <v>11</v>
      </c>
      <c r="E678" s="152" t="s">
        <v>109</v>
      </c>
      <c r="F678" s="153">
        <f t="shared" ref="F678:Q678" si="266">F670-F673</f>
        <v>47</v>
      </c>
      <c r="G678" s="154">
        <f t="shared" si="266"/>
        <v>37</v>
      </c>
      <c r="H678" s="154">
        <f t="shared" si="266"/>
        <v>53</v>
      </c>
      <c r="I678" s="155">
        <f t="shared" si="266"/>
        <v>31</v>
      </c>
      <c r="J678" s="153">
        <f t="shared" si="266"/>
        <v>0</v>
      </c>
      <c r="K678" s="154">
        <f t="shared" si="266"/>
        <v>0</v>
      </c>
      <c r="L678" s="154">
        <f t="shared" si="266"/>
        <v>0</v>
      </c>
      <c r="M678" s="155">
        <f t="shared" si="266"/>
        <v>0</v>
      </c>
      <c r="N678" s="153">
        <f t="shared" si="266"/>
        <v>0</v>
      </c>
      <c r="O678" s="154">
        <f t="shared" si="266"/>
        <v>0</v>
      </c>
      <c r="P678" s="154">
        <f t="shared" si="266"/>
        <v>0</v>
      </c>
      <c r="Q678" s="155">
        <f t="shared" si="266"/>
        <v>0</v>
      </c>
      <c r="R678" s="56"/>
      <c r="S678" s="155">
        <f>S670-S673</f>
        <v>168</v>
      </c>
      <c r="T678" s="154">
        <f>T670-T673</f>
        <v>0</v>
      </c>
      <c r="U678" s="157">
        <f>U670-U673</f>
        <v>0</v>
      </c>
    </row>
    <row r="679" spans="1:21" x14ac:dyDescent="0.2">
      <c r="A679" s="11" t="str">
        <f t="shared" si="265"/>
        <v>Lothian</v>
      </c>
      <c r="B679" s="11" t="str">
        <f t="shared" si="256"/>
        <v>Vascular Surgery12</v>
      </c>
      <c r="C679" s="532" t="str">
        <f t="shared" si="261"/>
        <v>Vascular Surgery</v>
      </c>
      <c r="D679" s="151">
        <v>12</v>
      </c>
      <c r="E679" s="152" t="s">
        <v>110</v>
      </c>
      <c r="F679" s="159">
        <f t="shared" ref="F679:U679" si="267">F670-F675</f>
        <v>-1</v>
      </c>
      <c r="G679" s="160">
        <f t="shared" si="267"/>
        <v>-11</v>
      </c>
      <c r="H679" s="160">
        <f t="shared" si="267"/>
        <v>5</v>
      </c>
      <c r="I679" s="161">
        <f t="shared" si="267"/>
        <v>-17</v>
      </c>
      <c r="J679" s="159">
        <f t="shared" si="267"/>
        <v>0</v>
      </c>
      <c r="K679" s="160">
        <f t="shared" si="267"/>
        <v>0</v>
      </c>
      <c r="L679" s="160">
        <f t="shared" si="267"/>
        <v>0</v>
      </c>
      <c r="M679" s="161">
        <f t="shared" si="267"/>
        <v>0</v>
      </c>
      <c r="N679" s="159">
        <f t="shared" si="267"/>
        <v>0</v>
      </c>
      <c r="O679" s="160">
        <f t="shared" si="267"/>
        <v>0</v>
      </c>
      <c r="P679" s="160">
        <f t="shared" si="267"/>
        <v>0</v>
      </c>
      <c r="Q679" s="161">
        <f t="shared" si="267"/>
        <v>0</v>
      </c>
      <c r="R679" s="56">
        <f t="shared" si="267"/>
        <v>0</v>
      </c>
      <c r="S679" s="159">
        <f t="shared" si="267"/>
        <v>-24</v>
      </c>
      <c r="T679" s="160">
        <f t="shared" si="267"/>
        <v>0</v>
      </c>
      <c r="U679" s="162">
        <f t="shared" si="267"/>
        <v>0</v>
      </c>
    </row>
    <row r="680" spans="1:21" x14ac:dyDescent="0.2">
      <c r="A680" s="11" t="str">
        <f t="shared" si="265"/>
        <v>Lothian</v>
      </c>
      <c r="B680" s="11" t="str">
        <f t="shared" si="256"/>
        <v>Vascular Surgery13</v>
      </c>
      <c r="C680" s="532" t="str">
        <f t="shared" si="261"/>
        <v>Vascular Surgery</v>
      </c>
      <c r="D680" s="151">
        <v>13</v>
      </c>
      <c r="E680" s="158" t="s">
        <v>27</v>
      </c>
      <c r="F680" s="170">
        <f>F664+F679</f>
        <v>320</v>
      </c>
      <c r="G680" s="164">
        <f>F680+G679</f>
        <v>309</v>
      </c>
      <c r="H680" s="164">
        <f t="shared" ref="H680:Q680" si="268">G680+H679</f>
        <v>314</v>
      </c>
      <c r="I680" s="166">
        <f t="shared" si="268"/>
        <v>297</v>
      </c>
      <c r="J680" s="163">
        <f t="shared" si="268"/>
        <v>297</v>
      </c>
      <c r="K680" s="164">
        <f t="shared" si="268"/>
        <v>297</v>
      </c>
      <c r="L680" s="164">
        <f t="shared" si="268"/>
        <v>297</v>
      </c>
      <c r="M680" s="166">
        <f t="shared" si="268"/>
        <v>297</v>
      </c>
      <c r="N680" s="163">
        <f t="shared" si="268"/>
        <v>297</v>
      </c>
      <c r="O680" s="164">
        <f t="shared" si="268"/>
        <v>297</v>
      </c>
      <c r="P680" s="164">
        <f t="shared" si="268"/>
        <v>297</v>
      </c>
      <c r="Q680" s="166">
        <f t="shared" si="268"/>
        <v>297</v>
      </c>
      <c r="R680" s="56"/>
      <c r="S680" s="163">
        <f>I680</f>
        <v>297</v>
      </c>
      <c r="T680" s="164">
        <f>M680</f>
        <v>297</v>
      </c>
      <c r="U680" s="165">
        <f>Q680</f>
        <v>297</v>
      </c>
    </row>
    <row r="681" spans="1:21" x14ac:dyDescent="0.2">
      <c r="A681" s="11" t="str">
        <f t="shared" si="265"/>
        <v>Lothian</v>
      </c>
      <c r="B681" s="11" t="str">
        <f t="shared" si="256"/>
        <v>Vascular Surgery14</v>
      </c>
      <c r="C681" s="532" t="str">
        <f t="shared" si="261"/>
        <v>Vascular Surgery</v>
      </c>
      <c r="D681" s="151">
        <v>14</v>
      </c>
      <c r="E681" s="152" t="s">
        <v>25</v>
      </c>
      <c r="F681" s="163">
        <f t="shared" ref="F681:Q681" si="269">F680/(F675/13)</f>
        <v>17.333333333333336</v>
      </c>
      <c r="G681" s="164">
        <f t="shared" si="269"/>
        <v>17.618421052631579</v>
      </c>
      <c r="H681" s="164">
        <f t="shared" si="269"/>
        <v>18.554545454545455</v>
      </c>
      <c r="I681" s="166">
        <f t="shared" si="269"/>
        <v>15.888888888888888</v>
      </c>
      <c r="J681" s="163" t="e">
        <f t="shared" si="269"/>
        <v>#DIV/0!</v>
      </c>
      <c r="K681" s="164" t="e">
        <f t="shared" si="269"/>
        <v>#DIV/0!</v>
      </c>
      <c r="L681" s="164" t="e">
        <f t="shared" si="269"/>
        <v>#DIV/0!</v>
      </c>
      <c r="M681" s="166" t="e">
        <f t="shared" si="269"/>
        <v>#DIV/0!</v>
      </c>
      <c r="N681" s="163" t="e">
        <f t="shared" si="269"/>
        <v>#DIV/0!</v>
      </c>
      <c r="O681" s="164" t="e">
        <f t="shared" si="269"/>
        <v>#DIV/0!</v>
      </c>
      <c r="P681" s="164" t="e">
        <f t="shared" si="269"/>
        <v>#DIV/0!</v>
      </c>
      <c r="Q681" s="166" t="e">
        <f t="shared" si="269"/>
        <v>#DIV/0!</v>
      </c>
      <c r="R681" s="56"/>
      <c r="S681" s="163">
        <f>I681</f>
        <v>15.888888888888888</v>
      </c>
      <c r="T681" s="164" t="e">
        <f>M681</f>
        <v>#DIV/0!</v>
      </c>
      <c r="U681" s="165" t="e">
        <f>Q681</f>
        <v>#DIV/0!</v>
      </c>
    </row>
    <row r="682" spans="1:21" x14ac:dyDescent="0.2">
      <c r="A682" s="11" t="str">
        <f t="shared" si="265"/>
        <v>Lothian</v>
      </c>
      <c r="B682" s="11" t="str">
        <f t="shared" si="256"/>
        <v>Vascular Surgery15</v>
      </c>
      <c r="C682" s="532" t="str">
        <f t="shared" si="261"/>
        <v>Vascular Surgery</v>
      </c>
      <c r="D682" s="86">
        <v>15</v>
      </c>
      <c r="E682" s="45" t="s">
        <v>30</v>
      </c>
      <c r="F682" s="48">
        <v>52</v>
      </c>
      <c r="G682" s="46">
        <v>41</v>
      </c>
      <c r="H682" s="46">
        <v>46</v>
      </c>
      <c r="I682" s="47">
        <v>29</v>
      </c>
      <c r="J682" s="48"/>
      <c r="K682" s="46"/>
      <c r="L682" s="46"/>
      <c r="M682" s="47"/>
      <c r="N682" s="48"/>
      <c r="O682" s="46"/>
      <c r="P682" s="46"/>
      <c r="Q682" s="47"/>
      <c r="R682" s="39"/>
      <c r="S682" s="163">
        <f>I682</f>
        <v>29</v>
      </c>
      <c r="T682" s="164">
        <f>M682</f>
        <v>0</v>
      </c>
      <c r="U682" s="165">
        <f>Q682</f>
        <v>0</v>
      </c>
    </row>
    <row r="683" spans="1:21" x14ac:dyDescent="0.2">
      <c r="A683" s="11" t="str">
        <f t="shared" si="265"/>
        <v>Lothian</v>
      </c>
      <c r="B683" s="11" t="str">
        <f t="shared" si="256"/>
        <v>Vascular Surgery16</v>
      </c>
      <c r="C683" s="532" t="str">
        <f t="shared" si="261"/>
        <v>Vascular Surgery</v>
      </c>
      <c r="D683" s="151">
        <v>16</v>
      </c>
      <c r="E683" s="152" t="s">
        <v>187</v>
      </c>
      <c r="F683" s="163"/>
      <c r="G683" s="164"/>
      <c r="H683" s="164"/>
      <c r="I683" s="166"/>
      <c r="J683" s="163"/>
      <c r="K683" s="164"/>
      <c r="L683" s="164"/>
      <c r="M683" s="166"/>
      <c r="N683" s="400"/>
      <c r="O683" s="401"/>
      <c r="P683" s="401"/>
      <c r="Q683" s="402"/>
      <c r="R683" s="39"/>
      <c r="S683" s="163">
        <f>I683</f>
        <v>0</v>
      </c>
      <c r="T683" s="164">
        <f>M683</f>
        <v>0</v>
      </c>
      <c r="U683" s="165">
        <f>Q683</f>
        <v>0</v>
      </c>
    </row>
    <row r="684" spans="1:21" ht="13.5" thickBot="1" x14ac:dyDescent="0.25">
      <c r="A684" s="11" t="str">
        <f t="shared" si="265"/>
        <v>Lothian</v>
      </c>
      <c r="B684" s="11" t="str">
        <f t="shared" si="256"/>
        <v>Vascular Surgery17</v>
      </c>
      <c r="C684" s="532" t="str">
        <f t="shared" si="261"/>
        <v>Vascular Surgery</v>
      </c>
      <c r="D684" s="86">
        <v>17</v>
      </c>
      <c r="E684" s="44" t="s">
        <v>31</v>
      </c>
      <c r="F684" s="107">
        <v>8</v>
      </c>
      <c r="G684" s="108">
        <v>0</v>
      </c>
      <c r="H684" s="108">
        <v>2</v>
      </c>
      <c r="I684" s="109">
        <v>0</v>
      </c>
      <c r="J684" s="107"/>
      <c r="K684" s="108"/>
      <c r="L684" s="108"/>
      <c r="M684" s="109"/>
      <c r="N684" s="107"/>
      <c r="O684" s="108"/>
      <c r="P684" s="108"/>
      <c r="Q684" s="109"/>
      <c r="R684" s="110"/>
      <c r="S684" s="174">
        <f>I684</f>
        <v>0</v>
      </c>
      <c r="T684" s="175">
        <f>M684</f>
        <v>0</v>
      </c>
      <c r="U684" s="178">
        <f>Q684</f>
        <v>0</v>
      </c>
    </row>
    <row r="685" spans="1:21" ht="18.75" thickBot="1" x14ac:dyDescent="0.3">
      <c r="A685" s="11" t="str">
        <f t="shared" si="265"/>
        <v>Lothian</v>
      </c>
      <c r="B685" s="11" t="str">
        <f t="shared" si="256"/>
        <v>ENT - PaediatricENT - Paediatric</v>
      </c>
      <c r="C685" s="529" t="str">
        <f>D685</f>
        <v>ENT - Paediatric</v>
      </c>
      <c r="D685" s="526" t="s">
        <v>282</v>
      </c>
      <c r="E685" s="80"/>
      <c r="F685" s="124"/>
      <c r="G685" s="81"/>
      <c r="H685" s="81"/>
      <c r="I685" s="81"/>
      <c r="J685" s="81"/>
      <c r="K685" s="81"/>
      <c r="L685" s="81"/>
      <c r="M685" s="81"/>
      <c r="N685" s="69"/>
      <c r="O685" s="69"/>
      <c r="P685" s="69"/>
      <c r="Q685" s="69"/>
      <c r="R685" s="69"/>
      <c r="S685" s="131"/>
      <c r="T685" s="131"/>
      <c r="U685" s="132"/>
    </row>
    <row r="686" spans="1:21" x14ac:dyDescent="0.2">
      <c r="A686" s="11" t="str">
        <f t="shared" si="265"/>
        <v>Lothian</v>
      </c>
      <c r="B686" s="11" t="str">
        <f t="shared" si="256"/>
        <v>ENT - Paediatric1</v>
      </c>
      <c r="C686" s="530" t="str">
        <f t="shared" ref="C686:C708" si="270">C685</f>
        <v>ENT - Paediatric</v>
      </c>
      <c r="D686" s="84">
        <v>1</v>
      </c>
      <c r="E686" s="21" t="s">
        <v>52</v>
      </c>
      <c r="F686" s="197">
        <v>62</v>
      </c>
      <c r="G686" s="20"/>
      <c r="H686" s="20"/>
      <c r="I686" s="117"/>
      <c r="J686" s="125"/>
      <c r="K686" s="13"/>
      <c r="L686" s="13"/>
      <c r="M686" s="126"/>
      <c r="N686" s="125"/>
      <c r="O686" s="13"/>
      <c r="P686" s="13"/>
      <c r="Q686" s="126"/>
      <c r="R686" s="41"/>
      <c r="S686" s="114"/>
      <c r="T686" s="65"/>
      <c r="U686" s="115"/>
    </row>
    <row r="687" spans="1:21" x14ac:dyDescent="0.2">
      <c r="A687" s="11" t="str">
        <f t="shared" si="265"/>
        <v>Lothian</v>
      </c>
      <c r="B687" s="11" t="str">
        <f t="shared" si="256"/>
        <v>ENT - Paediatric2</v>
      </c>
      <c r="C687" s="530" t="str">
        <f t="shared" si="270"/>
        <v>ENT - Paediatric</v>
      </c>
      <c r="D687" s="84">
        <v>2</v>
      </c>
      <c r="E687" s="21" t="s">
        <v>93</v>
      </c>
      <c r="F687" s="197">
        <v>10</v>
      </c>
      <c r="G687" s="20"/>
      <c r="H687" s="20"/>
      <c r="I687" s="117"/>
      <c r="J687" s="116"/>
      <c r="K687" s="20"/>
      <c r="L687" s="20"/>
      <c r="M687" s="117"/>
      <c r="N687" s="116"/>
      <c r="O687" s="20"/>
      <c r="P687" s="20"/>
      <c r="Q687" s="117"/>
      <c r="R687" s="41"/>
      <c r="S687" s="114"/>
      <c r="T687" s="65"/>
      <c r="U687" s="115"/>
    </row>
    <row r="688" spans="1:21" x14ac:dyDescent="0.2">
      <c r="A688" s="11" t="str">
        <f t="shared" si="265"/>
        <v>Lothian</v>
      </c>
      <c r="B688" s="11" t="str">
        <f t="shared" si="256"/>
        <v>ENT - Paediatric3</v>
      </c>
      <c r="C688" s="530" t="str">
        <f t="shared" si="270"/>
        <v>ENT - Paediatric</v>
      </c>
      <c r="D688" s="84">
        <v>3</v>
      </c>
      <c r="E688" s="21" t="s">
        <v>94</v>
      </c>
      <c r="F688" s="197">
        <v>242</v>
      </c>
      <c r="G688" s="20"/>
      <c r="H688" s="20"/>
      <c r="I688" s="117"/>
      <c r="J688" s="116"/>
      <c r="K688" s="20"/>
      <c r="L688" s="20"/>
      <c r="M688" s="117"/>
      <c r="N688" s="116"/>
      <c r="O688" s="20"/>
      <c r="P688" s="20"/>
      <c r="Q688" s="117"/>
      <c r="R688" s="41"/>
      <c r="S688" s="114"/>
      <c r="T688" s="65"/>
      <c r="U688" s="115"/>
    </row>
    <row r="689" spans="1:21" x14ac:dyDescent="0.2">
      <c r="A689" s="11" t="str">
        <f t="shared" si="265"/>
        <v>Lothian</v>
      </c>
      <c r="B689" s="11" t="str">
        <f t="shared" si="256"/>
        <v xml:space="preserve">ENT - Paediatric </v>
      </c>
      <c r="C689" s="530" t="str">
        <f t="shared" si="270"/>
        <v>ENT - Paediatric</v>
      </c>
      <c r="D689" s="88" t="s">
        <v>79</v>
      </c>
      <c r="E689" s="34"/>
      <c r="F689" s="20"/>
      <c r="G689" s="20"/>
      <c r="H689" s="20"/>
      <c r="I689" s="117"/>
      <c r="J689" s="127"/>
      <c r="K689" s="52"/>
      <c r="L689" s="52"/>
      <c r="M689" s="128"/>
      <c r="N689" s="127"/>
      <c r="O689" s="52"/>
      <c r="P689" s="52"/>
      <c r="Q689" s="128"/>
      <c r="R689" s="41"/>
      <c r="S689" s="114"/>
      <c r="T689" s="65"/>
      <c r="U689" s="115"/>
    </row>
    <row r="690" spans="1:21" x14ac:dyDescent="0.2">
      <c r="A690" s="11" t="str">
        <f t="shared" si="265"/>
        <v>Lothian</v>
      </c>
      <c r="B690" s="11" t="str">
        <f t="shared" si="256"/>
        <v xml:space="preserve">ENT - Paediatric </v>
      </c>
      <c r="C690" s="530" t="str">
        <f t="shared" si="270"/>
        <v>ENT - Paediatric</v>
      </c>
      <c r="D690" s="84" t="s">
        <v>79</v>
      </c>
      <c r="E690" s="21" t="s">
        <v>33</v>
      </c>
      <c r="F690" s="23"/>
      <c r="G690" s="24"/>
      <c r="H690" s="24"/>
      <c r="I690" s="25"/>
      <c r="J690" s="23"/>
      <c r="K690" s="24"/>
      <c r="L690" s="24"/>
      <c r="M690" s="25"/>
      <c r="N690" s="23"/>
      <c r="O690" s="24"/>
      <c r="P690" s="24"/>
      <c r="Q690" s="25"/>
      <c r="R690" s="41"/>
      <c r="S690" s="71"/>
      <c r="T690" s="72"/>
      <c r="U690" s="97"/>
    </row>
    <row r="691" spans="1:21" x14ac:dyDescent="0.2">
      <c r="A691" s="11" t="str">
        <f t="shared" si="265"/>
        <v>Lothian</v>
      </c>
      <c r="B691" s="11" t="str">
        <f t="shared" si="256"/>
        <v>ENT - Paediatric4</v>
      </c>
      <c r="C691" s="530" t="str">
        <f t="shared" si="270"/>
        <v>ENT - Paediatric</v>
      </c>
      <c r="D691" s="86">
        <v>4</v>
      </c>
      <c r="E691" s="44" t="s">
        <v>14</v>
      </c>
      <c r="F691" s="27">
        <v>260</v>
      </c>
      <c r="G691" s="28">
        <v>244</v>
      </c>
      <c r="H691" s="28">
        <v>260</v>
      </c>
      <c r="I691" s="29">
        <v>244</v>
      </c>
      <c r="J691" s="27"/>
      <c r="K691" s="28"/>
      <c r="L691" s="28"/>
      <c r="M691" s="29"/>
      <c r="N691" s="27"/>
      <c r="O691" s="28"/>
      <c r="P691" s="28"/>
      <c r="Q691" s="29"/>
      <c r="R691" s="41"/>
      <c r="S691" s="179">
        <f>SUM(F691:I691)</f>
        <v>1008</v>
      </c>
      <c r="T691" s="180">
        <f>SUM(J691:M691)</f>
        <v>0</v>
      </c>
      <c r="U691" s="181">
        <f>SUM(N691:Q691)</f>
        <v>0</v>
      </c>
    </row>
    <row r="692" spans="1:21" x14ac:dyDescent="0.2">
      <c r="A692" s="11" t="str">
        <f t="shared" si="265"/>
        <v>Lothian</v>
      </c>
      <c r="B692" s="11" t="str">
        <f t="shared" si="256"/>
        <v>ENT - Paediatric5</v>
      </c>
      <c r="C692" s="530" t="str">
        <f t="shared" si="270"/>
        <v>ENT - Paediatric</v>
      </c>
      <c r="D692" s="151">
        <v>5</v>
      </c>
      <c r="E692" s="158" t="s">
        <v>28</v>
      </c>
      <c r="F692" s="160">
        <v>0</v>
      </c>
      <c r="G692" s="154">
        <v>0</v>
      </c>
      <c r="H692" s="154">
        <v>0</v>
      </c>
      <c r="I692" s="155">
        <v>0</v>
      </c>
      <c r="J692" s="160">
        <v>0</v>
      </c>
      <c r="K692" s="154">
        <v>0</v>
      </c>
      <c r="L692" s="154">
        <v>0</v>
      </c>
      <c r="M692" s="155">
        <v>0</v>
      </c>
      <c r="N692" s="153">
        <v>0</v>
      </c>
      <c r="O692" s="154">
        <v>0</v>
      </c>
      <c r="P692" s="154">
        <v>0</v>
      </c>
      <c r="Q692" s="155">
        <v>0</v>
      </c>
      <c r="R692" s="79"/>
      <c r="S692" s="153">
        <f>SUM(F692:I692)</f>
        <v>0</v>
      </c>
      <c r="T692" s="154">
        <f>SUM(J692:M692)</f>
        <v>0</v>
      </c>
      <c r="U692" s="157">
        <f>SUM(N692:Q692)</f>
        <v>0</v>
      </c>
    </row>
    <row r="693" spans="1:21" x14ac:dyDescent="0.2">
      <c r="A693" s="11" t="str">
        <f t="shared" si="265"/>
        <v>Lothian</v>
      </c>
      <c r="B693" s="11" t="str">
        <f t="shared" si="256"/>
        <v>ENT - Paediatric6</v>
      </c>
      <c r="C693" s="530" t="str">
        <f t="shared" si="270"/>
        <v>ENT - Paediatric</v>
      </c>
      <c r="D693" s="87">
        <v>6</v>
      </c>
      <c r="E693" s="45" t="s">
        <v>13</v>
      </c>
      <c r="F693" s="27">
        <v>18</v>
      </c>
      <c r="G693" s="28">
        <v>18</v>
      </c>
      <c r="H693" s="28">
        <v>18</v>
      </c>
      <c r="I693" s="29">
        <v>18</v>
      </c>
      <c r="J693" s="31"/>
      <c r="K693" s="32"/>
      <c r="L693" s="32"/>
      <c r="M693" s="33"/>
      <c r="N693" s="31"/>
      <c r="O693" s="32"/>
      <c r="P693" s="32"/>
      <c r="Q693" s="33"/>
      <c r="R693" s="41"/>
      <c r="S693" s="159">
        <f>SUM(F693:I693)</f>
        <v>72</v>
      </c>
      <c r="T693" s="160">
        <f>SUM(J693:M693)</f>
        <v>0</v>
      </c>
      <c r="U693" s="162">
        <f>SUM(N693:Q693)</f>
        <v>0</v>
      </c>
    </row>
    <row r="694" spans="1:21" x14ac:dyDescent="0.2">
      <c r="A694" s="11" t="str">
        <f t="shared" si="265"/>
        <v>Lothian</v>
      </c>
      <c r="B694" s="11" t="str">
        <f t="shared" si="256"/>
        <v>ENT - Paediatric7</v>
      </c>
      <c r="C694" s="530" t="str">
        <f t="shared" si="270"/>
        <v>ENT - Paediatric</v>
      </c>
      <c r="D694" s="84">
        <v>7</v>
      </c>
      <c r="E694" s="21" t="s">
        <v>16</v>
      </c>
      <c r="F694" s="62">
        <f t="shared" ref="F694:Q694" si="271">SUM(F691:F692)-F693</f>
        <v>242</v>
      </c>
      <c r="G694" s="63">
        <f t="shared" si="271"/>
        <v>226</v>
      </c>
      <c r="H694" s="63">
        <f t="shared" si="271"/>
        <v>242</v>
      </c>
      <c r="I694" s="64">
        <f t="shared" si="271"/>
        <v>226</v>
      </c>
      <c r="J694" s="62">
        <f t="shared" si="271"/>
        <v>0</v>
      </c>
      <c r="K694" s="63">
        <f t="shared" si="271"/>
        <v>0</v>
      </c>
      <c r="L694" s="63">
        <f t="shared" si="271"/>
        <v>0</v>
      </c>
      <c r="M694" s="64">
        <f t="shared" si="271"/>
        <v>0</v>
      </c>
      <c r="N694" s="62">
        <f t="shared" si="271"/>
        <v>0</v>
      </c>
      <c r="O694" s="63">
        <f t="shared" si="271"/>
        <v>0</v>
      </c>
      <c r="P694" s="63">
        <f t="shared" si="271"/>
        <v>0</v>
      </c>
      <c r="Q694" s="64">
        <f t="shared" si="271"/>
        <v>0</v>
      </c>
      <c r="R694" s="79"/>
      <c r="S694" s="62">
        <f>SUM(F694:I694)</f>
        <v>936</v>
      </c>
      <c r="T694" s="63">
        <f>SUM(J694:M694)</f>
        <v>0</v>
      </c>
      <c r="U694" s="100">
        <f>SUM(N694:Q694)</f>
        <v>0</v>
      </c>
    </row>
    <row r="695" spans="1:21" x14ac:dyDescent="0.2">
      <c r="A695" s="11" t="str">
        <f t="shared" si="265"/>
        <v>Lothian</v>
      </c>
      <c r="B695" s="11" t="str">
        <f t="shared" si="256"/>
        <v xml:space="preserve">ENT - Paediatric </v>
      </c>
      <c r="C695" s="530" t="str">
        <f t="shared" si="270"/>
        <v>ENT - Paediatric</v>
      </c>
      <c r="D695" s="88" t="s">
        <v>79</v>
      </c>
      <c r="E695" s="34"/>
      <c r="F695" s="35"/>
      <c r="G695" s="36"/>
      <c r="H695" s="36"/>
      <c r="I695" s="37"/>
      <c r="J695" s="38"/>
      <c r="K695" s="39"/>
      <c r="L695" s="39"/>
      <c r="M695" s="40"/>
      <c r="N695" s="38"/>
      <c r="O695" s="39"/>
      <c r="P695" s="39"/>
      <c r="Q695" s="40"/>
      <c r="R695" s="41"/>
      <c r="S695" s="77"/>
      <c r="T695" s="56"/>
      <c r="U695" s="101"/>
    </row>
    <row r="696" spans="1:21" x14ac:dyDescent="0.2">
      <c r="A696" s="11" t="str">
        <f t="shared" si="265"/>
        <v>Lothian</v>
      </c>
      <c r="B696" s="11" t="str">
        <f t="shared" si="256"/>
        <v xml:space="preserve">ENT - Paediatric </v>
      </c>
      <c r="C696" s="530" t="str">
        <f t="shared" si="270"/>
        <v>ENT - Paediatric</v>
      </c>
      <c r="D696" s="84" t="s">
        <v>79</v>
      </c>
      <c r="E696" s="21" t="s">
        <v>29</v>
      </c>
      <c r="F696" s="23"/>
      <c r="G696" s="24"/>
      <c r="H696" s="24"/>
      <c r="I696" s="25"/>
      <c r="J696" s="23"/>
      <c r="K696" s="24"/>
      <c r="L696" s="24"/>
      <c r="M696" s="25"/>
      <c r="N696" s="23"/>
      <c r="O696" s="24"/>
      <c r="P696" s="24"/>
      <c r="Q696" s="25"/>
      <c r="R696" s="41"/>
      <c r="S696" s="71"/>
      <c r="T696" s="72"/>
      <c r="U696" s="97"/>
    </row>
    <row r="697" spans="1:21" x14ac:dyDescent="0.2">
      <c r="A697" s="11" t="str">
        <f t="shared" si="265"/>
        <v>Lothian</v>
      </c>
      <c r="B697" s="11" t="str">
        <f t="shared" si="256"/>
        <v>ENT - Paediatric8</v>
      </c>
      <c r="C697" s="530" t="str">
        <f t="shared" si="270"/>
        <v>ENT - Paediatric</v>
      </c>
      <c r="D697" s="86">
        <v>8</v>
      </c>
      <c r="E697" s="44" t="s">
        <v>46</v>
      </c>
      <c r="F697" s="27">
        <v>206.95499999999998</v>
      </c>
      <c r="G697" s="28">
        <v>189.97</v>
      </c>
      <c r="H697" s="28">
        <v>206.95499999999998</v>
      </c>
      <c r="I697" s="29">
        <v>206.95499999999998</v>
      </c>
      <c r="J697" s="27"/>
      <c r="K697" s="28"/>
      <c r="L697" s="28"/>
      <c r="M697" s="29"/>
      <c r="N697" s="27"/>
      <c r="O697" s="28"/>
      <c r="P697" s="28"/>
      <c r="Q697" s="29"/>
      <c r="R697" s="39"/>
      <c r="S697" s="153">
        <f>SUM(F697:I697)</f>
        <v>810.83499999999981</v>
      </c>
      <c r="T697" s="154">
        <f>SUM(J697:M697)</f>
        <v>0</v>
      </c>
      <c r="U697" s="157">
        <f>SUM(N697:Q697)</f>
        <v>0</v>
      </c>
    </row>
    <row r="698" spans="1:21" x14ac:dyDescent="0.2">
      <c r="A698" s="11" t="str">
        <f t="shared" si="265"/>
        <v>Lothian</v>
      </c>
      <c r="B698" s="11" t="str">
        <f t="shared" si="256"/>
        <v>ENT - Paediatric9</v>
      </c>
      <c r="C698" s="530" t="str">
        <f t="shared" si="270"/>
        <v>ENT - Paediatric</v>
      </c>
      <c r="D698" s="86">
        <v>9</v>
      </c>
      <c r="E698" s="45" t="s">
        <v>53</v>
      </c>
      <c r="F698" s="31">
        <v>0</v>
      </c>
      <c r="G698" s="32">
        <v>0</v>
      </c>
      <c r="H698" s="32">
        <v>56</v>
      </c>
      <c r="I698" s="33">
        <v>84</v>
      </c>
      <c r="J698" s="31"/>
      <c r="K698" s="32"/>
      <c r="L698" s="32"/>
      <c r="M698" s="33"/>
      <c r="N698" s="31"/>
      <c r="O698" s="32"/>
      <c r="P698" s="32"/>
      <c r="Q698" s="33"/>
      <c r="R698" s="39"/>
      <c r="S698" s="159">
        <f>SUM(F698:I698)</f>
        <v>140</v>
      </c>
      <c r="T698" s="160">
        <f>SUM(J698:M698)</f>
        <v>0</v>
      </c>
      <c r="U698" s="162">
        <f>SUM(N698:Q698)</f>
        <v>0</v>
      </c>
    </row>
    <row r="699" spans="1:21" x14ac:dyDescent="0.2">
      <c r="A699" s="11" t="str">
        <f t="shared" si="265"/>
        <v>Lothian</v>
      </c>
      <c r="B699" s="11" t="str">
        <f t="shared" si="256"/>
        <v>ENT - Paediatric10</v>
      </c>
      <c r="C699" s="530" t="str">
        <f t="shared" si="270"/>
        <v>ENT - Paediatric</v>
      </c>
      <c r="D699" s="84">
        <v>10</v>
      </c>
      <c r="E699" s="21" t="s">
        <v>32</v>
      </c>
      <c r="F699" s="62">
        <f t="shared" ref="F699:Q699" si="272">SUM(F697:F698)</f>
        <v>206.95499999999998</v>
      </c>
      <c r="G699" s="63">
        <f t="shared" si="272"/>
        <v>189.97</v>
      </c>
      <c r="H699" s="63">
        <f t="shared" si="272"/>
        <v>262.95499999999998</v>
      </c>
      <c r="I699" s="64">
        <f t="shared" si="272"/>
        <v>290.95499999999998</v>
      </c>
      <c r="J699" s="62">
        <f t="shared" si="272"/>
        <v>0</v>
      </c>
      <c r="K699" s="63">
        <f t="shared" si="272"/>
        <v>0</v>
      </c>
      <c r="L699" s="63">
        <f t="shared" si="272"/>
        <v>0</v>
      </c>
      <c r="M699" s="64">
        <f t="shared" si="272"/>
        <v>0</v>
      </c>
      <c r="N699" s="62">
        <f t="shared" si="272"/>
        <v>0</v>
      </c>
      <c r="O699" s="63">
        <f t="shared" si="272"/>
        <v>0</v>
      </c>
      <c r="P699" s="63">
        <f t="shared" si="272"/>
        <v>0</v>
      </c>
      <c r="Q699" s="64">
        <f t="shared" si="272"/>
        <v>0</v>
      </c>
      <c r="R699" s="79"/>
      <c r="S699" s="62">
        <f>SUM(F699:I699)</f>
        <v>950.83499999999981</v>
      </c>
      <c r="T699" s="63">
        <f>SUM(J699:M699)</f>
        <v>0</v>
      </c>
      <c r="U699" s="100">
        <f>SUM(N699:Q699)</f>
        <v>0</v>
      </c>
    </row>
    <row r="700" spans="1:21" x14ac:dyDescent="0.2">
      <c r="A700" s="11" t="str">
        <f t="shared" si="265"/>
        <v>Lothian</v>
      </c>
      <c r="B700" s="11" t="str">
        <f t="shared" si="256"/>
        <v xml:space="preserve">ENT - Paediatric </v>
      </c>
      <c r="C700" s="530" t="str">
        <f t="shared" si="270"/>
        <v>ENT - Paediatric</v>
      </c>
      <c r="D700" s="89" t="s">
        <v>79</v>
      </c>
      <c r="E700" s="43"/>
      <c r="F700" s="38"/>
      <c r="G700" s="39"/>
      <c r="H700" s="39"/>
      <c r="I700" s="40"/>
      <c r="J700" s="38"/>
      <c r="K700" s="39"/>
      <c r="L700" s="39"/>
      <c r="M700" s="40"/>
      <c r="N700" s="38"/>
      <c r="O700" s="39"/>
      <c r="P700" s="39"/>
      <c r="Q700" s="40"/>
      <c r="R700" s="39"/>
      <c r="S700" s="77"/>
      <c r="T700" s="56"/>
      <c r="U700" s="101"/>
    </row>
    <row r="701" spans="1:21" x14ac:dyDescent="0.2">
      <c r="A701" s="11" t="str">
        <f t="shared" si="265"/>
        <v>Lothian</v>
      </c>
      <c r="B701" s="11" t="str">
        <f t="shared" si="256"/>
        <v xml:space="preserve">ENT - Paediatric </v>
      </c>
      <c r="C701" s="530" t="str">
        <f t="shared" si="270"/>
        <v>ENT - Paediatric</v>
      </c>
      <c r="D701" s="84" t="s">
        <v>79</v>
      </c>
      <c r="E701" s="21" t="s">
        <v>24</v>
      </c>
      <c r="F701" s="23"/>
      <c r="G701" s="24"/>
      <c r="H701" s="24"/>
      <c r="I701" s="25"/>
      <c r="J701" s="23"/>
      <c r="K701" s="24"/>
      <c r="L701" s="24"/>
      <c r="M701" s="25"/>
      <c r="N701" s="23"/>
      <c r="O701" s="24"/>
      <c r="P701" s="24"/>
      <c r="Q701" s="25"/>
      <c r="R701" s="39"/>
      <c r="S701" s="71"/>
      <c r="T701" s="72"/>
      <c r="U701" s="97"/>
    </row>
    <row r="702" spans="1:21" x14ac:dyDescent="0.2">
      <c r="A702" s="11" t="str">
        <f t="shared" si="265"/>
        <v>Lothian</v>
      </c>
      <c r="B702" s="11" t="str">
        <f t="shared" si="256"/>
        <v>ENT - Paediatric11</v>
      </c>
      <c r="C702" s="530" t="str">
        <f t="shared" si="270"/>
        <v>ENT - Paediatric</v>
      </c>
      <c r="D702" s="151">
        <v>11</v>
      </c>
      <c r="E702" s="152" t="s">
        <v>109</v>
      </c>
      <c r="F702" s="153">
        <f t="shared" ref="F702:Q702" si="273">F694-F697</f>
        <v>35.045000000000016</v>
      </c>
      <c r="G702" s="154">
        <f t="shared" si="273"/>
        <v>36.03</v>
      </c>
      <c r="H702" s="154">
        <f t="shared" si="273"/>
        <v>35.045000000000016</v>
      </c>
      <c r="I702" s="155">
        <f t="shared" si="273"/>
        <v>19.045000000000016</v>
      </c>
      <c r="J702" s="153">
        <f t="shared" si="273"/>
        <v>0</v>
      </c>
      <c r="K702" s="154">
        <f t="shared" si="273"/>
        <v>0</v>
      </c>
      <c r="L702" s="154">
        <f t="shared" si="273"/>
        <v>0</v>
      </c>
      <c r="M702" s="155">
        <f t="shared" si="273"/>
        <v>0</v>
      </c>
      <c r="N702" s="153">
        <f t="shared" si="273"/>
        <v>0</v>
      </c>
      <c r="O702" s="154">
        <f t="shared" si="273"/>
        <v>0</v>
      </c>
      <c r="P702" s="154">
        <f t="shared" si="273"/>
        <v>0</v>
      </c>
      <c r="Q702" s="155">
        <f t="shared" si="273"/>
        <v>0</v>
      </c>
      <c r="R702" s="56"/>
      <c r="S702" s="155">
        <f>S694-S697</f>
        <v>125.16500000000019</v>
      </c>
      <c r="T702" s="154">
        <f>T694-T697</f>
        <v>0</v>
      </c>
      <c r="U702" s="157">
        <f>U694-U697</f>
        <v>0</v>
      </c>
    </row>
    <row r="703" spans="1:21" x14ac:dyDescent="0.2">
      <c r="A703" s="11" t="str">
        <f t="shared" si="265"/>
        <v>Lothian</v>
      </c>
      <c r="B703" s="11" t="str">
        <f t="shared" si="256"/>
        <v>ENT - Paediatric12</v>
      </c>
      <c r="C703" s="530" t="str">
        <f t="shared" si="270"/>
        <v>ENT - Paediatric</v>
      </c>
      <c r="D703" s="151">
        <v>12</v>
      </c>
      <c r="E703" s="152" t="s">
        <v>110</v>
      </c>
      <c r="F703" s="159">
        <f t="shared" ref="F703:U703" si="274">F694-F699</f>
        <v>35.045000000000016</v>
      </c>
      <c r="G703" s="160">
        <f t="shared" si="274"/>
        <v>36.03</v>
      </c>
      <c r="H703" s="160">
        <f t="shared" si="274"/>
        <v>-20.954999999999984</v>
      </c>
      <c r="I703" s="161">
        <f t="shared" si="274"/>
        <v>-64.954999999999984</v>
      </c>
      <c r="J703" s="159">
        <f t="shared" si="274"/>
        <v>0</v>
      </c>
      <c r="K703" s="160">
        <f t="shared" si="274"/>
        <v>0</v>
      </c>
      <c r="L703" s="160">
        <f t="shared" si="274"/>
        <v>0</v>
      </c>
      <c r="M703" s="161">
        <f t="shared" si="274"/>
        <v>0</v>
      </c>
      <c r="N703" s="159">
        <f t="shared" si="274"/>
        <v>0</v>
      </c>
      <c r="O703" s="160">
        <f t="shared" si="274"/>
        <v>0</v>
      </c>
      <c r="P703" s="160">
        <f t="shared" si="274"/>
        <v>0</v>
      </c>
      <c r="Q703" s="161">
        <f t="shared" si="274"/>
        <v>0</v>
      </c>
      <c r="R703" s="56">
        <f t="shared" si="274"/>
        <v>0</v>
      </c>
      <c r="S703" s="159">
        <f t="shared" si="274"/>
        <v>-14.834999999999809</v>
      </c>
      <c r="T703" s="160">
        <f t="shared" si="274"/>
        <v>0</v>
      </c>
      <c r="U703" s="162">
        <f t="shared" si="274"/>
        <v>0</v>
      </c>
    </row>
    <row r="704" spans="1:21" x14ac:dyDescent="0.2">
      <c r="A704" s="11" t="str">
        <f t="shared" si="265"/>
        <v>Lothian</v>
      </c>
      <c r="B704" s="11" t="str">
        <f t="shared" si="256"/>
        <v>ENT - Paediatric13</v>
      </c>
      <c r="C704" s="530" t="str">
        <f t="shared" si="270"/>
        <v>ENT - Paediatric</v>
      </c>
      <c r="D704" s="151">
        <v>13</v>
      </c>
      <c r="E704" s="158" t="s">
        <v>27</v>
      </c>
      <c r="F704" s="170">
        <f>F688+F703</f>
        <v>277.04500000000002</v>
      </c>
      <c r="G704" s="164">
        <f>F704+G703</f>
        <v>313.07500000000005</v>
      </c>
      <c r="H704" s="164">
        <f t="shared" ref="H704:Q704" si="275">G704+H703</f>
        <v>292.12000000000006</v>
      </c>
      <c r="I704" s="166">
        <f t="shared" si="275"/>
        <v>227.16500000000008</v>
      </c>
      <c r="J704" s="163">
        <f t="shared" si="275"/>
        <v>227.16500000000008</v>
      </c>
      <c r="K704" s="164">
        <f t="shared" si="275"/>
        <v>227.16500000000008</v>
      </c>
      <c r="L704" s="164">
        <f t="shared" si="275"/>
        <v>227.16500000000008</v>
      </c>
      <c r="M704" s="166">
        <f t="shared" si="275"/>
        <v>227.16500000000008</v>
      </c>
      <c r="N704" s="163">
        <f t="shared" si="275"/>
        <v>227.16500000000008</v>
      </c>
      <c r="O704" s="164">
        <f t="shared" si="275"/>
        <v>227.16500000000008</v>
      </c>
      <c r="P704" s="164">
        <f t="shared" si="275"/>
        <v>227.16500000000008</v>
      </c>
      <c r="Q704" s="166">
        <f t="shared" si="275"/>
        <v>227.16500000000008</v>
      </c>
      <c r="R704" s="56"/>
      <c r="S704" s="163">
        <f>I704</f>
        <v>227.16500000000008</v>
      </c>
      <c r="T704" s="164">
        <f>M704</f>
        <v>227.16500000000008</v>
      </c>
      <c r="U704" s="165">
        <f>Q704</f>
        <v>227.16500000000008</v>
      </c>
    </row>
    <row r="705" spans="1:21" x14ac:dyDescent="0.2">
      <c r="A705" s="11" t="str">
        <f t="shared" si="265"/>
        <v>Lothian</v>
      </c>
      <c r="B705" s="11" t="str">
        <f t="shared" si="256"/>
        <v>ENT - Paediatric14</v>
      </c>
      <c r="C705" s="530" t="str">
        <f t="shared" si="270"/>
        <v>ENT - Paediatric</v>
      </c>
      <c r="D705" s="151">
        <v>14</v>
      </c>
      <c r="E705" s="152" t="s">
        <v>25</v>
      </c>
      <c r="F705" s="163">
        <f t="shared" ref="F705:Q705" si="276">F704/(F699/13)</f>
        <v>17.402744557995703</v>
      </c>
      <c r="G705" s="164">
        <f t="shared" si="276"/>
        <v>21.424303837448022</v>
      </c>
      <c r="H705" s="164">
        <f t="shared" si="276"/>
        <v>14.441862676123296</v>
      </c>
      <c r="I705" s="166">
        <f t="shared" si="276"/>
        <v>10.149834166795557</v>
      </c>
      <c r="J705" s="163" t="e">
        <f t="shared" si="276"/>
        <v>#DIV/0!</v>
      </c>
      <c r="K705" s="164" t="e">
        <f t="shared" si="276"/>
        <v>#DIV/0!</v>
      </c>
      <c r="L705" s="164" t="e">
        <f t="shared" si="276"/>
        <v>#DIV/0!</v>
      </c>
      <c r="M705" s="166" t="e">
        <f t="shared" si="276"/>
        <v>#DIV/0!</v>
      </c>
      <c r="N705" s="163" t="e">
        <f t="shared" si="276"/>
        <v>#DIV/0!</v>
      </c>
      <c r="O705" s="164" t="e">
        <f t="shared" si="276"/>
        <v>#DIV/0!</v>
      </c>
      <c r="P705" s="164" t="e">
        <f t="shared" si="276"/>
        <v>#DIV/0!</v>
      </c>
      <c r="Q705" s="166" t="e">
        <f t="shared" si="276"/>
        <v>#DIV/0!</v>
      </c>
      <c r="R705" s="56"/>
      <c r="S705" s="163">
        <f>I705</f>
        <v>10.149834166795557</v>
      </c>
      <c r="T705" s="164" t="e">
        <f>M705</f>
        <v>#DIV/0!</v>
      </c>
      <c r="U705" s="165" t="e">
        <f>Q705</f>
        <v>#DIV/0!</v>
      </c>
    </row>
    <row r="706" spans="1:21" x14ac:dyDescent="0.2">
      <c r="A706" s="11" t="str">
        <f t="shared" si="265"/>
        <v>Lothian</v>
      </c>
      <c r="B706" s="11" t="str">
        <f t="shared" si="256"/>
        <v>ENT - Paediatric15</v>
      </c>
      <c r="C706" s="530" t="str">
        <f t="shared" si="270"/>
        <v>ENT - Paediatric</v>
      </c>
      <c r="D706" s="86">
        <v>15</v>
      </c>
      <c r="E706" s="45" t="s">
        <v>30</v>
      </c>
      <c r="F706" s="48">
        <v>97.045000000000016</v>
      </c>
      <c r="G706" s="46">
        <v>133.07499999999996</v>
      </c>
      <c r="H706" s="46">
        <v>112.11999999999995</v>
      </c>
      <c r="I706" s="47">
        <v>47.164999999999907</v>
      </c>
      <c r="J706" s="48"/>
      <c r="K706" s="46"/>
      <c r="L706" s="46"/>
      <c r="M706" s="47"/>
      <c r="N706" s="48"/>
      <c r="O706" s="46"/>
      <c r="P706" s="46"/>
      <c r="Q706" s="47"/>
      <c r="R706" s="39"/>
      <c r="S706" s="163">
        <f>I706</f>
        <v>47.164999999999907</v>
      </c>
      <c r="T706" s="164">
        <f>M706</f>
        <v>0</v>
      </c>
      <c r="U706" s="165">
        <f>Q706</f>
        <v>0</v>
      </c>
    </row>
    <row r="707" spans="1:21" x14ac:dyDescent="0.2">
      <c r="A707" s="11" t="str">
        <f t="shared" si="265"/>
        <v>Lothian</v>
      </c>
      <c r="B707" s="11" t="str">
        <f t="shared" si="256"/>
        <v>ENT - Paediatric16</v>
      </c>
      <c r="C707" s="530" t="str">
        <f t="shared" si="270"/>
        <v>ENT - Paediatric</v>
      </c>
      <c r="D707" s="151">
        <v>16</v>
      </c>
      <c r="E707" s="152" t="s">
        <v>187</v>
      </c>
      <c r="F707" s="163"/>
      <c r="G707" s="164"/>
      <c r="H707" s="164"/>
      <c r="I707" s="166"/>
      <c r="J707" s="163"/>
      <c r="K707" s="164"/>
      <c r="L707" s="164"/>
      <c r="M707" s="166"/>
      <c r="N707" s="400"/>
      <c r="O707" s="401"/>
      <c r="P707" s="401"/>
      <c r="Q707" s="402"/>
      <c r="R707" s="39"/>
      <c r="S707" s="163">
        <f>I707</f>
        <v>0</v>
      </c>
      <c r="T707" s="164">
        <f>M707</f>
        <v>0</v>
      </c>
      <c r="U707" s="165">
        <f>Q707</f>
        <v>0</v>
      </c>
    </row>
    <row r="708" spans="1:21" ht="13.5" thickBot="1" x14ac:dyDescent="0.25">
      <c r="A708" s="11" t="str">
        <f t="shared" si="265"/>
        <v>Lothian</v>
      </c>
      <c r="B708" s="11" t="str">
        <f t="shared" si="256"/>
        <v>ENT - Paediatric17</v>
      </c>
      <c r="C708" s="530" t="str">
        <f t="shared" si="270"/>
        <v>ENT - Paediatric</v>
      </c>
      <c r="D708" s="86">
        <v>17</v>
      </c>
      <c r="E708" s="44" t="s">
        <v>31</v>
      </c>
      <c r="F708" s="107">
        <v>45.045000000000016</v>
      </c>
      <c r="G708" s="108">
        <v>81.075000000000017</v>
      </c>
      <c r="H708" s="108">
        <v>60.120000000000005</v>
      </c>
      <c r="I708" s="109">
        <v>0</v>
      </c>
      <c r="J708" s="107"/>
      <c r="K708" s="108"/>
      <c r="L708" s="108"/>
      <c r="M708" s="109"/>
      <c r="N708" s="107"/>
      <c r="O708" s="108"/>
      <c r="P708" s="108"/>
      <c r="Q708" s="109"/>
      <c r="R708" s="110"/>
      <c r="S708" s="174">
        <f>I708</f>
        <v>0</v>
      </c>
      <c r="T708" s="175">
        <f>M708</f>
        <v>0</v>
      </c>
      <c r="U708" s="178">
        <f>Q708</f>
        <v>0</v>
      </c>
    </row>
    <row r="709" spans="1:21" ht="18.75" thickBot="1" x14ac:dyDescent="0.3">
      <c r="A709" s="11" t="str">
        <f t="shared" si="265"/>
        <v>Lothian</v>
      </c>
      <c r="B709" s="11" t="str">
        <f t="shared" si="256"/>
        <v>Gastroenterology - AdultGastroenterology - Adult</v>
      </c>
      <c r="C709" s="533" t="str">
        <f>D709</f>
        <v>Gastroenterology - Adult</v>
      </c>
      <c r="D709" s="528" t="s">
        <v>431</v>
      </c>
      <c r="E709" s="80"/>
      <c r="F709" s="124"/>
      <c r="G709" s="81"/>
      <c r="H709" s="81"/>
      <c r="I709" s="81"/>
      <c r="J709" s="124"/>
      <c r="K709" s="124"/>
      <c r="L709" s="124"/>
      <c r="M709" s="124"/>
      <c r="N709" s="129"/>
      <c r="O709" s="129"/>
      <c r="P709" s="129"/>
      <c r="Q709" s="129"/>
      <c r="R709" s="69"/>
      <c r="S709" s="131"/>
      <c r="T709" s="131"/>
      <c r="U709" s="132"/>
    </row>
    <row r="710" spans="1:21" x14ac:dyDescent="0.2">
      <c r="A710" s="11" t="str">
        <f t="shared" si="265"/>
        <v>Lothian</v>
      </c>
      <c r="B710" s="11" t="str">
        <f t="shared" si="256"/>
        <v>Gastroenterology - Adult1</v>
      </c>
      <c r="C710" s="498" t="str">
        <f t="shared" ref="C710:C732" si="277">C709</f>
        <v>Gastroenterology - Adult</v>
      </c>
      <c r="D710" s="84">
        <v>1</v>
      </c>
      <c r="E710" s="21" t="s">
        <v>52</v>
      </c>
      <c r="F710" s="517">
        <v>1</v>
      </c>
      <c r="G710" s="20"/>
      <c r="H710" s="20"/>
      <c r="I710" s="117"/>
      <c r="J710" s="125"/>
      <c r="K710" s="13"/>
      <c r="L710" s="13"/>
      <c r="M710" s="126"/>
      <c r="N710" s="125"/>
      <c r="O710" s="13"/>
      <c r="P710" s="13"/>
      <c r="Q710" s="126"/>
      <c r="R710" s="41"/>
      <c r="S710" s="114"/>
      <c r="T710" s="65"/>
      <c r="U710" s="115"/>
    </row>
    <row r="711" spans="1:21" x14ac:dyDescent="0.2">
      <c r="A711" s="11" t="str">
        <f t="shared" si="265"/>
        <v>Lothian</v>
      </c>
      <c r="B711" s="11" t="str">
        <f t="shared" si="256"/>
        <v>Gastroenterology - Adult2</v>
      </c>
      <c r="C711" s="498" t="str">
        <f t="shared" si="277"/>
        <v>Gastroenterology - Adult</v>
      </c>
      <c r="D711" s="84">
        <v>2</v>
      </c>
      <c r="E711" s="21" t="s">
        <v>93</v>
      </c>
      <c r="F711" s="197">
        <v>1</v>
      </c>
      <c r="G711" s="20"/>
      <c r="H711" s="20"/>
      <c r="I711" s="117"/>
      <c r="J711" s="116"/>
      <c r="K711" s="20"/>
      <c r="L711" s="20"/>
      <c r="M711" s="117"/>
      <c r="N711" s="116"/>
      <c r="O711" s="20"/>
      <c r="P711" s="20"/>
      <c r="Q711" s="117"/>
      <c r="R711" s="41"/>
      <c r="S711" s="114"/>
      <c r="T711" s="65"/>
      <c r="U711" s="115"/>
    </row>
    <row r="712" spans="1:21" x14ac:dyDescent="0.2">
      <c r="A712" s="11" t="str">
        <f t="shared" si="265"/>
        <v>Lothian</v>
      </c>
      <c r="B712" s="11" t="str">
        <f t="shared" si="256"/>
        <v>Gastroenterology - Adult3</v>
      </c>
      <c r="C712" s="498" t="str">
        <f t="shared" si="277"/>
        <v>Gastroenterology - Adult</v>
      </c>
      <c r="D712" s="84">
        <v>3</v>
      </c>
      <c r="E712" s="21" t="s">
        <v>94</v>
      </c>
      <c r="F712" s="197">
        <v>40</v>
      </c>
      <c r="G712" s="20"/>
      <c r="H712" s="20"/>
      <c r="I712" s="117"/>
      <c r="J712" s="116"/>
      <c r="K712" s="20"/>
      <c r="L712" s="20"/>
      <c r="M712" s="117"/>
      <c r="N712" s="116"/>
      <c r="O712" s="20"/>
      <c r="P712" s="20"/>
      <c r="Q712" s="117"/>
      <c r="R712" s="41"/>
      <c r="S712" s="114"/>
      <c r="T712" s="65"/>
      <c r="U712" s="115"/>
    </row>
    <row r="713" spans="1:21" x14ac:dyDescent="0.2">
      <c r="A713" s="11" t="str">
        <f t="shared" si="265"/>
        <v>Lothian</v>
      </c>
      <c r="B713" s="11" t="str">
        <f t="shared" si="256"/>
        <v xml:space="preserve">Gastroenterology - Adult </v>
      </c>
      <c r="C713" s="498" t="str">
        <f t="shared" si="277"/>
        <v>Gastroenterology - Adult</v>
      </c>
      <c r="D713" s="88" t="s">
        <v>79</v>
      </c>
      <c r="E713" s="34"/>
      <c r="F713" s="20"/>
      <c r="G713" s="20"/>
      <c r="H713" s="20"/>
      <c r="I713" s="117"/>
      <c r="J713" s="127"/>
      <c r="K713" s="52"/>
      <c r="L713" s="52"/>
      <c r="M713" s="128"/>
      <c r="N713" s="127"/>
      <c r="O713" s="52"/>
      <c r="P713" s="52"/>
      <c r="Q713" s="128"/>
      <c r="R713" s="41"/>
      <c r="S713" s="114"/>
      <c r="T713" s="65"/>
      <c r="U713" s="115"/>
    </row>
    <row r="714" spans="1:21" x14ac:dyDescent="0.2">
      <c r="A714" s="11" t="str">
        <f t="shared" si="265"/>
        <v>Lothian</v>
      </c>
      <c r="B714" s="11" t="str">
        <f t="shared" si="256"/>
        <v xml:space="preserve">Gastroenterology - Adult </v>
      </c>
      <c r="C714" s="498" t="str">
        <f t="shared" si="277"/>
        <v>Gastroenterology - Adult</v>
      </c>
      <c r="D714" s="84" t="s">
        <v>79</v>
      </c>
      <c r="E714" s="21" t="s">
        <v>33</v>
      </c>
      <c r="F714" s="23"/>
      <c r="G714" s="24"/>
      <c r="H714" s="24"/>
      <c r="I714" s="25"/>
      <c r="J714" s="23"/>
      <c r="K714" s="24"/>
      <c r="L714" s="24"/>
      <c r="M714" s="25"/>
      <c r="N714" s="23"/>
      <c r="O714" s="24"/>
      <c r="P714" s="24"/>
      <c r="Q714" s="25"/>
      <c r="R714" s="41"/>
      <c r="S714" s="71"/>
      <c r="T714" s="72"/>
      <c r="U714" s="97"/>
    </row>
    <row r="715" spans="1:21" x14ac:dyDescent="0.2">
      <c r="A715" s="11" t="str">
        <f t="shared" si="265"/>
        <v>Lothian</v>
      </c>
      <c r="B715" s="11" t="str">
        <f t="shared" si="256"/>
        <v>Gastroenterology - Adult4</v>
      </c>
      <c r="C715" s="498" t="str">
        <f t="shared" si="277"/>
        <v>Gastroenterology - Adult</v>
      </c>
      <c r="D715" s="86">
        <v>4</v>
      </c>
      <c r="E715" s="44" t="s">
        <v>14</v>
      </c>
      <c r="F715" s="27">
        <v>120</v>
      </c>
      <c r="G715" s="28">
        <v>120</v>
      </c>
      <c r="H715" s="28">
        <v>120</v>
      </c>
      <c r="I715" s="29">
        <v>120</v>
      </c>
      <c r="J715" s="27"/>
      <c r="K715" s="28"/>
      <c r="L715" s="28"/>
      <c r="M715" s="29"/>
      <c r="N715" s="27"/>
      <c r="O715" s="28"/>
      <c r="P715" s="28"/>
      <c r="Q715" s="29"/>
      <c r="R715" s="41"/>
      <c r="S715" s="179">
        <f>SUM(F715:I715)</f>
        <v>480</v>
      </c>
      <c r="T715" s="180">
        <f>SUM(J715:M715)</f>
        <v>0</v>
      </c>
      <c r="U715" s="181">
        <f>SUM(N715:Q715)</f>
        <v>0</v>
      </c>
    </row>
    <row r="716" spans="1:21" x14ac:dyDescent="0.2">
      <c r="A716" s="11" t="str">
        <f t="shared" si="265"/>
        <v>Lothian</v>
      </c>
      <c r="B716" s="11" t="str">
        <f t="shared" si="256"/>
        <v>Gastroenterology - Adult5</v>
      </c>
      <c r="C716" s="498" t="str">
        <f t="shared" si="277"/>
        <v>Gastroenterology - Adult</v>
      </c>
      <c r="D716" s="151">
        <v>5</v>
      </c>
      <c r="E716" s="158" t="s">
        <v>28</v>
      </c>
      <c r="F716" s="160">
        <v>0</v>
      </c>
      <c r="G716" s="154">
        <v>0</v>
      </c>
      <c r="H716" s="154">
        <v>0</v>
      </c>
      <c r="I716" s="155">
        <v>0</v>
      </c>
      <c r="J716" s="153">
        <v>0</v>
      </c>
      <c r="K716" s="154">
        <v>0</v>
      </c>
      <c r="L716" s="154">
        <v>0</v>
      </c>
      <c r="M716" s="155">
        <v>0</v>
      </c>
      <c r="N716" s="153">
        <v>0</v>
      </c>
      <c r="O716" s="154">
        <v>0</v>
      </c>
      <c r="P716" s="154">
        <v>0</v>
      </c>
      <c r="Q716" s="155">
        <v>0</v>
      </c>
      <c r="R716" s="79"/>
      <c r="S716" s="153">
        <f>SUM(F716:I716)</f>
        <v>0</v>
      </c>
      <c r="T716" s="154">
        <f>SUM(J716:M716)</f>
        <v>0</v>
      </c>
      <c r="U716" s="157">
        <f>SUM(N716:Q716)</f>
        <v>0</v>
      </c>
    </row>
    <row r="717" spans="1:21" x14ac:dyDescent="0.2">
      <c r="A717" s="11" t="str">
        <f t="shared" si="265"/>
        <v>Lothian</v>
      </c>
      <c r="B717" s="11" t="str">
        <f t="shared" si="256"/>
        <v>Gastroenterology - Adult6</v>
      </c>
      <c r="C717" s="498" t="str">
        <f t="shared" si="277"/>
        <v>Gastroenterology - Adult</v>
      </c>
      <c r="D717" s="87">
        <v>6</v>
      </c>
      <c r="E717" s="45" t="s">
        <v>13</v>
      </c>
      <c r="F717" s="31">
        <v>33</v>
      </c>
      <c r="G717" s="32">
        <v>33</v>
      </c>
      <c r="H717" s="32">
        <v>33</v>
      </c>
      <c r="I717" s="33">
        <v>33</v>
      </c>
      <c r="J717" s="31"/>
      <c r="K717" s="32"/>
      <c r="L717" s="32"/>
      <c r="M717" s="33"/>
      <c r="N717" s="31"/>
      <c r="O717" s="32"/>
      <c r="P717" s="32"/>
      <c r="Q717" s="33"/>
      <c r="R717" s="41"/>
      <c r="S717" s="159">
        <f>SUM(F717:I717)</f>
        <v>132</v>
      </c>
      <c r="T717" s="160">
        <f>SUM(J717:M717)</f>
        <v>0</v>
      </c>
      <c r="U717" s="162">
        <f>SUM(N717:Q717)</f>
        <v>0</v>
      </c>
    </row>
    <row r="718" spans="1:21" x14ac:dyDescent="0.2">
      <c r="A718" s="11" t="str">
        <f t="shared" si="265"/>
        <v>Lothian</v>
      </c>
      <c r="B718" s="11" t="str">
        <f t="shared" ref="B718:B756" si="278">CONCATENATE(C718,D718)</f>
        <v>Gastroenterology - Adult7</v>
      </c>
      <c r="C718" s="498" t="str">
        <f t="shared" si="277"/>
        <v>Gastroenterology - Adult</v>
      </c>
      <c r="D718" s="84">
        <v>7</v>
      </c>
      <c r="E718" s="21" t="s">
        <v>16</v>
      </c>
      <c r="F718" s="62">
        <f t="shared" ref="F718:Q718" si="279">SUM(F715:F716)-F717</f>
        <v>87</v>
      </c>
      <c r="G718" s="63">
        <f t="shared" si="279"/>
        <v>87</v>
      </c>
      <c r="H718" s="63">
        <f t="shared" si="279"/>
        <v>87</v>
      </c>
      <c r="I718" s="64">
        <f t="shared" si="279"/>
        <v>87</v>
      </c>
      <c r="J718" s="62">
        <f t="shared" si="279"/>
        <v>0</v>
      </c>
      <c r="K718" s="63">
        <f t="shared" si="279"/>
        <v>0</v>
      </c>
      <c r="L718" s="63">
        <f t="shared" si="279"/>
        <v>0</v>
      </c>
      <c r="M718" s="64">
        <f t="shared" si="279"/>
        <v>0</v>
      </c>
      <c r="N718" s="62">
        <f t="shared" si="279"/>
        <v>0</v>
      </c>
      <c r="O718" s="63">
        <f t="shared" si="279"/>
        <v>0</v>
      </c>
      <c r="P718" s="63">
        <f t="shared" si="279"/>
        <v>0</v>
      </c>
      <c r="Q718" s="64">
        <f t="shared" si="279"/>
        <v>0</v>
      </c>
      <c r="R718" s="79"/>
      <c r="S718" s="62">
        <f>SUM(F718:I718)</f>
        <v>348</v>
      </c>
      <c r="T718" s="63">
        <f>SUM(J718:M718)</f>
        <v>0</v>
      </c>
      <c r="U718" s="100">
        <f>SUM(N718:Q718)</f>
        <v>0</v>
      </c>
    </row>
    <row r="719" spans="1:21" x14ac:dyDescent="0.2">
      <c r="A719" s="11" t="str">
        <f t="shared" si="265"/>
        <v>Lothian</v>
      </c>
      <c r="B719" s="11" t="str">
        <f t="shared" si="278"/>
        <v xml:space="preserve">Gastroenterology - Adult </v>
      </c>
      <c r="C719" s="498" t="str">
        <f t="shared" si="277"/>
        <v>Gastroenterology - Adult</v>
      </c>
      <c r="D719" s="88" t="s">
        <v>79</v>
      </c>
      <c r="E719" s="34"/>
      <c r="F719" s="35"/>
      <c r="G719" s="36"/>
      <c r="H719" s="36"/>
      <c r="I719" s="37"/>
      <c r="J719" s="38"/>
      <c r="K719" s="39"/>
      <c r="L719" s="39"/>
      <c r="M719" s="40"/>
      <c r="N719" s="38"/>
      <c r="O719" s="39"/>
      <c r="P719" s="39"/>
      <c r="Q719" s="40"/>
      <c r="R719" s="41"/>
      <c r="S719" s="77"/>
      <c r="T719" s="56"/>
      <c r="U719" s="101"/>
    </row>
    <row r="720" spans="1:21" x14ac:dyDescent="0.2">
      <c r="A720" s="11" t="str">
        <f t="shared" si="265"/>
        <v>Lothian</v>
      </c>
      <c r="B720" s="11" t="str">
        <f t="shared" si="278"/>
        <v xml:space="preserve">Gastroenterology - Adult </v>
      </c>
      <c r="C720" s="498" t="str">
        <f t="shared" si="277"/>
        <v>Gastroenterology - Adult</v>
      </c>
      <c r="D720" s="84" t="s">
        <v>79</v>
      </c>
      <c r="E720" s="21" t="s">
        <v>29</v>
      </c>
      <c r="F720" s="23"/>
      <c r="G720" s="24"/>
      <c r="H720" s="24"/>
      <c r="I720" s="25"/>
      <c r="J720" s="23"/>
      <c r="K720" s="24"/>
      <c r="L720" s="24"/>
      <c r="M720" s="25"/>
      <c r="N720" s="23"/>
      <c r="O720" s="24"/>
      <c r="P720" s="24"/>
      <c r="Q720" s="25"/>
      <c r="R720" s="41"/>
      <c r="S720" s="71"/>
      <c r="T720" s="72"/>
      <c r="U720" s="97"/>
    </row>
    <row r="721" spans="1:21" x14ac:dyDescent="0.2">
      <c r="A721" s="11" t="str">
        <f t="shared" si="265"/>
        <v>Lothian</v>
      </c>
      <c r="B721" s="11" t="str">
        <f t="shared" si="278"/>
        <v>Gastroenterology - Adult8</v>
      </c>
      <c r="C721" s="498" t="str">
        <f t="shared" si="277"/>
        <v>Gastroenterology - Adult</v>
      </c>
      <c r="D721" s="86">
        <v>8</v>
      </c>
      <c r="E721" s="44" t="s">
        <v>46</v>
      </c>
      <c r="F721" s="27">
        <v>90</v>
      </c>
      <c r="G721" s="28">
        <v>90</v>
      </c>
      <c r="H721" s="28">
        <v>90</v>
      </c>
      <c r="I721" s="29">
        <v>90</v>
      </c>
      <c r="J721" s="27"/>
      <c r="K721" s="28"/>
      <c r="L721" s="28"/>
      <c r="M721" s="29"/>
      <c r="N721" s="27"/>
      <c r="O721" s="28"/>
      <c r="P721" s="28"/>
      <c r="Q721" s="29"/>
      <c r="R721" s="39"/>
      <c r="S721" s="153">
        <f>SUM(F721:I721)</f>
        <v>360</v>
      </c>
      <c r="T721" s="154">
        <f>SUM(J721:M721)</f>
        <v>0</v>
      </c>
      <c r="U721" s="157">
        <f>SUM(N721:Q721)</f>
        <v>0</v>
      </c>
    </row>
    <row r="722" spans="1:21" x14ac:dyDescent="0.2">
      <c r="A722" s="11" t="str">
        <f t="shared" si="265"/>
        <v>Lothian</v>
      </c>
      <c r="B722" s="11" t="str">
        <f t="shared" si="278"/>
        <v>Gastroenterology - Adult9</v>
      </c>
      <c r="C722" s="498" t="str">
        <f t="shared" si="277"/>
        <v>Gastroenterology - Adult</v>
      </c>
      <c r="D722" s="86">
        <v>9</v>
      </c>
      <c r="E722" s="45" t="s">
        <v>53</v>
      </c>
      <c r="F722" s="31">
        <v>0</v>
      </c>
      <c r="G722" s="32">
        <v>0</v>
      </c>
      <c r="H722" s="32">
        <v>0</v>
      </c>
      <c r="I722" s="33">
        <v>0</v>
      </c>
      <c r="J722" s="31"/>
      <c r="K722" s="32"/>
      <c r="L722" s="32"/>
      <c r="M722" s="33"/>
      <c r="N722" s="31"/>
      <c r="O722" s="32"/>
      <c r="P722" s="32"/>
      <c r="Q722" s="33"/>
      <c r="R722" s="39"/>
      <c r="S722" s="159">
        <f>SUM(F722:I722)</f>
        <v>0</v>
      </c>
      <c r="T722" s="160">
        <f>SUM(J722:M722)</f>
        <v>0</v>
      </c>
      <c r="U722" s="162">
        <f>SUM(N722:Q722)</f>
        <v>0</v>
      </c>
    </row>
    <row r="723" spans="1:21" x14ac:dyDescent="0.2">
      <c r="A723" s="11" t="str">
        <f t="shared" si="265"/>
        <v>Lothian</v>
      </c>
      <c r="B723" s="11" t="str">
        <f t="shared" si="278"/>
        <v>Gastroenterology - Adult10</v>
      </c>
      <c r="C723" s="498" t="str">
        <f t="shared" si="277"/>
        <v>Gastroenterology - Adult</v>
      </c>
      <c r="D723" s="84">
        <v>10</v>
      </c>
      <c r="E723" s="21" t="s">
        <v>32</v>
      </c>
      <c r="F723" s="62">
        <f t="shared" ref="F723:Q723" si="280">SUM(F721:F722)</f>
        <v>90</v>
      </c>
      <c r="G723" s="63">
        <f t="shared" si="280"/>
        <v>90</v>
      </c>
      <c r="H723" s="63">
        <f t="shared" si="280"/>
        <v>90</v>
      </c>
      <c r="I723" s="64">
        <f t="shared" si="280"/>
        <v>90</v>
      </c>
      <c r="J723" s="62">
        <f t="shared" si="280"/>
        <v>0</v>
      </c>
      <c r="K723" s="63">
        <f t="shared" si="280"/>
        <v>0</v>
      </c>
      <c r="L723" s="63">
        <f t="shared" si="280"/>
        <v>0</v>
      </c>
      <c r="M723" s="64">
        <f t="shared" si="280"/>
        <v>0</v>
      </c>
      <c r="N723" s="62">
        <f t="shared" si="280"/>
        <v>0</v>
      </c>
      <c r="O723" s="63">
        <f t="shared" si="280"/>
        <v>0</v>
      </c>
      <c r="P723" s="63">
        <f t="shared" si="280"/>
        <v>0</v>
      </c>
      <c r="Q723" s="64">
        <f t="shared" si="280"/>
        <v>0</v>
      </c>
      <c r="R723" s="79"/>
      <c r="S723" s="62">
        <f>SUM(F723:I723)</f>
        <v>360</v>
      </c>
      <c r="T723" s="63">
        <f>SUM(J723:M723)</f>
        <v>0</v>
      </c>
      <c r="U723" s="100">
        <f>SUM(N723:Q723)</f>
        <v>0</v>
      </c>
    </row>
    <row r="724" spans="1:21" x14ac:dyDescent="0.2">
      <c r="A724" s="11" t="str">
        <f t="shared" si="265"/>
        <v>Lothian</v>
      </c>
      <c r="B724" s="11" t="str">
        <f t="shared" si="278"/>
        <v xml:space="preserve">Gastroenterology - Adult </v>
      </c>
      <c r="C724" s="498" t="str">
        <f t="shared" si="277"/>
        <v>Gastroenterology - Adult</v>
      </c>
      <c r="D724" s="89" t="s">
        <v>79</v>
      </c>
      <c r="E724" s="43"/>
      <c r="F724" s="38"/>
      <c r="G724" s="39"/>
      <c r="H724" s="39"/>
      <c r="I724" s="40"/>
      <c r="J724" s="38"/>
      <c r="K724" s="39"/>
      <c r="L724" s="39"/>
      <c r="M724" s="40"/>
      <c r="N724" s="38"/>
      <c r="O724" s="39"/>
      <c r="P724" s="39"/>
      <c r="Q724" s="40"/>
      <c r="R724" s="39"/>
      <c r="S724" s="77"/>
      <c r="T724" s="56"/>
      <c r="U724" s="101"/>
    </row>
    <row r="725" spans="1:21" x14ac:dyDescent="0.2">
      <c r="A725" s="11" t="str">
        <f t="shared" si="265"/>
        <v>Lothian</v>
      </c>
      <c r="B725" s="11" t="str">
        <f t="shared" si="278"/>
        <v xml:space="preserve">Gastroenterology - Adult </v>
      </c>
      <c r="C725" s="498" t="str">
        <f t="shared" si="277"/>
        <v>Gastroenterology - Adult</v>
      </c>
      <c r="D725" s="84" t="s">
        <v>79</v>
      </c>
      <c r="E725" s="21" t="s">
        <v>24</v>
      </c>
      <c r="F725" s="23"/>
      <c r="G725" s="24"/>
      <c r="H725" s="24"/>
      <c r="I725" s="25"/>
      <c r="J725" s="23"/>
      <c r="K725" s="24"/>
      <c r="L725" s="24"/>
      <c r="M725" s="25"/>
      <c r="N725" s="23"/>
      <c r="O725" s="24"/>
      <c r="P725" s="24"/>
      <c r="Q725" s="25"/>
      <c r="R725" s="39"/>
      <c r="S725" s="71"/>
      <c r="T725" s="72"/>
      <c r="U725" s="97"/>
    </row>
    <row r="726" spans="1:21" x14ac:dyDescent="0.2">
      <c r="A726" s="11" t="str">
        <f t="shared" si="265"/>
        <v>Lothian</v>
      </c>
      <c r="B726" s="11" t="str">
        <f t="shared" si="278"/>
        <v>Gastroenterology - Adult11</v>
      </c>
      <c r="C726" s="498" t="str">
        <f t="shared" si="277"/>
        <v>Gastroenterology - Adult</v>
      </c>
      <c r="D726" s="151">
        <v>11</v>
      </c>
      <c r="E726" s="152" t="s">
        <v>109</v>
      </c>
      <c r="F726" s="153">
        <f t="shared" ref="F726:Q726" si="281">F718-F721</f>
        <v>-3</v>
      </c>
      <c r="G726" s="154">
        <f t="shared" si="281"/>
        <v>-3</v>
      </c>
      <c r="H726" s="154">
        <f t="shared" si="281"/>
        <v>-3</v>
      </c>
      <c r="I726" s="155">
        <f t="shared" si="281"/>
        <v>-3</v>
      </c>
      <c r="J726" s="153">
        <f t="shared" si="281"/>
        <v>0</v>
      </c>
      <c r="K726" s="154">
        <f t="shared" si="281"/>
        <v>0</v>
      </c>
      <c r="L726" s="154">
        <f t="shared" si="281"/>
        <v>0</v>
      </c>
      <c r="M726" s="155">
        <f t="shared" si="281"/>
        <v>0</v>
      </c>
      <c r="N726" s="153">
        <f t="shared" si="281"/>
        <v>0</v>
      </c>
      <c r="O726" s="154">
        <f t="shared" si="281"/>
        <v>0</v>
      </c>
      <c r="P726" s="154">
        <f t="shared" si="281"/>
        <v>0</v>
      </c>
      <c r="Q726" s="155">
        <f t="shared" si="281"/>
        <v>0</v>
      </c>
      <c r="R726" s="56"/>
      <c r="S726" s="155">
        <f>S718-S721</f>
        <v>-12</v>
      </c>
      <c r="T726" s="154">
        <f>T718-T721</f>
        <v>0</v>
      </c>
      <c r="U726" s="157">
        <f>U718-U721</f>
        <v>0</v>
      </c>
    </row>
    <row r="727" spans="1:21" x14ac:dyDescent="0.2">
      <c r="A727" s="11" t="str">
        <f t="shared" si="265"/>
        <v>Lothian</v>
      </c>
      <c r="B727" s="11" t="str">
        <f t="shared" si="278"/>
        <v>Gastroenterology - Adult12</v>
      </c>
      <c r="C727" s="498" t="str">
        <f t="shared" si="277"/>
        <v>Gastroenterology - Adult</v>
      </c>
      <c r="D727" s="151">
        <v>12</v>
      </c>
      <c r="E727" s="152" t="s">
        <v>110</v>
      </c>
      <c r="F727" s="159">
        <f t="shared" ref="F727:U727" si="282">F718-F723</f>
        <v>-3</v>
      </c>
      <c r="G727" s="160">
        <f t="shared" si="282"/>
        <v>-3</v>
      </c>
      <c r="H727" s="160">
        <f t="shared" si="282"/>
        <v>-3</v>
      </c>
      <c r="I727" s="161">
        <f t="shared" si="282"/>
        <v>-3</v>
      </c>
      <c r="J727" s="159">
        <f t="shared" si="282"/>
        <v>0</v>
      </c>
      <c r="K727" s="160">
        <f t="shared" si="282"/>
        <v>0</v>
      </c>
      <c r="L727" s="160">
        <f t="shared" si="282"/>
        <v>0</v>
      </c>
      <c r="M727" s="161">
        <f t="shared" si="282"/>
        <v>0</v>
      </c>
      <c r="N727" s="159">
        <f t="shared" si="282"/>
        <v>0</v>
      </c>
      <c r="O727" s="160">
        <f t="shared" si="282"/>
        <v>0</v>
      </c>
      <c r="P727" s="160">
        <f t="shared" si="282"/>
        <v>0</v>
      </c>
      <c r="Q727" s="161">
        <f t="shared" si="282"/>
        <v>0</v>
      </c>
      <c r="R727" s="56">
        <f t="shared" si="282"/>
        <v>0</v>
      </c>
      <c r="S727" s="159">
        <f t="shared" si="282"/>
        <v>-12</v>
      </c>
      <c r="T727" s="160">
        <f t="shared" si="282"/>
        <v>0</v>
      </c>
      <c r="U727" s="162">
        <f t="shared" si="282"/>
        <v>0</v>
      </c>
    </row>
    <row r="728" spans="1:21" x14ac:dyDescent="0.2">
      <c r="A728" s="11" t="str">
        <f t="shared" si="265"/>
        <v>Lothian</v>
      </c>
      <c r="B728" s="11" t="str">
        <f t="shared" si="278"/>
        <v>Gastroenterology - Adult13</v>
      </c>
      <c r="C728" s="498" t="str">
        <f t="shared" si="277"/>
        <v>Gastroenterology - Adult</v>
      </c>
      <c r="D728" s="151">
        <v>13</v>
      </c>
      <c r="E728" s="158" t="s">
        <v>27</v>
      </c>
      <c r="F728" s="170">
        <f>F712+F727</f>
        <v>37</v>
      </c>
      <c r="G728" s="164">
        <f>F728+G727</f>
        <v>34</v>
      </c>
      <c r="H728" s="164">
        <f t="shared" ref="H728:Q728" si="283">G728+H727</f>
        <v>31</v>
      </c>
      <c r="I728" s="166">
        <f t="shared" si="283"/>
        <v>28</v>
      </c>
      <c r="J728" s="163">
        <f t="shared" si="283"/>
        <v>28</v>
      </c>
      <c r="K728" s="164">
        <f t="shared" si="283"/>
        <v>28</v>
      </c>
      <c r="L728" s="164">
        <f t="shared" si="283"/>
        <v>28</v>
      </c>
      <c r="M728" s="166">
        <f t="shared" si="283"/>
        <v>28</v>
      </c>
      <c r="N728" s="163">
        <f t="shared" si="283"/>
        <v>28</v>
      </c>
      <c r="O728" s="164">
        <f t="shared" si="283"/>
        <v>28</v>
      </c>
      <c r="P728" s="164">
        <f t="shared" si="283"/>
        <v>28</v>
      </c>
      <c r="Q728" s="166">
        <f t="shared" si="283"/>
        <v>28</v>
      </c>
      <c r="R728" s="56"/>
      <c r="S728" s="163">
        <f>I728</f>
        <v>28</v>
      </c>
      <c r="T728" s="164">
        <f>M728</f>
        <v>28</v>
      </c>
      <c r="U728" s="165">
        <f>Q728</f>
        <v>28</v>
      </c>
    </row>
    <row r="729" spans="1:21" x14ac:dyDescent="0.2">
      <c r="A729" s="11" t="str">
        <f t="shared" si="265"/>
        <v>Lothian</v>
      </c>
      <c r="B729" s="11" t="str">
        <f t="shared" si="278"/>
        <v>Gastroenterology - Adult14</v>
      </c>
      <c r="C729" s="498" t="str">
        <f t="shared" si="277"/>
        <v>Gastroenterology - Adult</v>
      </c>
      <c r="D729" s="151">
        <v>14</v>
      </c>
      <c r="E729" s="152" t="s">
        <v>25</v>
      </c>
      <c r="F729" s="163">
        <f t="shared" ref="F729:Q729" si="284">F728/(F723/13)</f>
        <v>5.3444444444444441</v>
      </c>
      <c r="G729" s="164">
        <f t="shared" si="284"/>
        <v>4.9111111111111105</v>
      </c>
      <c r="H729" s="164">
        <f t="shared" si="284"/>
        <v>4.4777777777777779</v>
      </c>
      <c r="I729" s="166">
        <f t="shared" si="284"/>
        <v>4.0444444444444443</v>
      </c>
      <c r="J729" s="163" t="e">
        <f t="shared" si="284"/>
        <v>#DIV/0!</v>
      </c>
      <c r="K729" s="164" t="e">
        <f t="shared" si="284"/>
        <v>#DIV/0!</v>
      </c>
      <c r="L729" s="164" t="e">
        <f t="shared" si="284"/>
        <v>#DIV/0!</v>
      </c>
      <c r="M729" s="166" t="e">
        <f t="shared" si="284"/>
        <v>#DIV/0!</v>
      </c>
      <c r="N729" s="163" t="e">
        <f t="shared" si="284"/>
        <v>#DIV/0!</v>
      </c>
      <c r="O729" s="164" t="e">
        <f t="shared" si="284"/>
        <v>#DIV/0!</v>
      </c>
      <c r="P729" s="164" t="e">
        <f t="shared" si="284"/>
        <v>#DIV/0!</v>
      </c>
      <c r="Q729" s="166" t="e">
        <f t="shared" si="284"/>
        <v>#DIV/0!</v>
      </c>
      <c r="R729" s="56"/>
      <c r="S729" s="163">
        <f>I729</f>
        <v>4.0444444444444443</v>
      </c>
      <c r="T729" s="164" t="e">
        <f>M729</f>
        <v>#DIV/0!</v>
      </c>
      <c r="U729" s="165" t="e">
        <f>Q729</f>
        <v>#DIV/0!</v>
      </c>
    </row>
    <row r="730" spans="1:21" x14ac:dyDescent="0.2">
      <c r="A730" s="11" t="str">
        <f t="shared" si="265"/>
        <v>Lothian</v>
      </c>
      <c r="B730" s="11" t="str">
        <f t="shared" si="278"/>
        <v>Gastroenterology - Adult15</v>
      </c>
      <c r="C730" s="498" t="str">
        <f t="shared" si="277"/>
        <v>Gastroenterology - Adult</v>
      </c>
      <c r="D730" s="86">
        <v>15</v>
      </c>
      <c r="E730" s="45" t="s">
        <v>30</v>
      </c>
      <c r="F730" s="48">
        <v>0</v>
      </c>
      <c r="G730" s="46">
        <v>0</v>
      </c>
      <c r="H730" s="46">
        <v>0</v>
      </c>
      <c r="I730" s="47">
        <v>0</v>
      </c>
      <c r="J730" s="48"/>
      <c r="K730" s="46"/>
      <c r="L730" s="46"/>
      <c r="M730" s="47"/>
      <c r="N730" s="48"/>
      <c r="O730" s="46"/>
      <c r="P730" s="46"/>
      <c r="Q730" s="47"/>
      <c r="R730" s="39"/>
      <c r="S730" s="163">
        <f>I730</f>
        <v>0</v>
      </c>
      <c r="T730" s="164">
        <f>M730</f>
        <v>0</v>
      </c>
      <c r="U730" s="165">
        <f>Q730</f>
        <v>0</v>
      </c>
    </row>
    <row r="731" spans="1:21" x14ac:dyDescent="0.2">
      <c r="A731" s="11" t="str">
        <f t="shared" si="265"/>
        <v>Lothian</v>
      </c>
      <c r="B731" s="11" t="str">
        <f t="shared" si="278"/>
        <v>Gastroenterology - Adult16</v>
      </c>
      <c r="C731" s="498" t="str">
        <f t="shared" si="277"/>
        <v>Gastroenterology - Adult</v>
      </c>
      <c r="D731" s="151">
        <v>16</v>
      </c>
      <c r="E731" s="152" t="s">
        <v>187</v>
      </c>
      <c r="F731" s="163">
        <v>13.716346671866773</v>
      </c>
      <c r="G731" s="164">
        <v>12.603879272215016</v>
      </c>
      <c r="H731" s="164">
        <v>11.028394363188141</v>
      </c>
      <c r="I731" s="166">
        <v>9.4529094541612668</v>
      </c>
      <c r="J731" s="163">
        <v>7.8774245451343914</v>
      </c>
      <c r="K731" s="164">
        <v>6.301939636107508</v>
      </c>
      <c r="L731" s="164">
        <v>3.1509698180537535</v>
      </c>
      <c r="M731" s="166">
        <v>0</v>
      </c>
      <c r="N731" s="400" t="s">
        <v>15</v>
      </c>
      <c r="O731" s="401" t="s">
        <v>15</v>
      </c>
      <c r="P731" s="401" t="s">
        <v>15</v>
      </c>
      <c r="Q731" s="402" t="s">
        <v>15</v>
      </c>
      <c r="R731" s="39"/>
      <c r="S731" s="163">
        <f>I731</f>
        <v>9.4529094541612668</v>
      </c>
      <c r="T731" s="164">
        <f>M731</f>
        <v>0</v>
      </c>
      <c r="U731" s="165" t="str">
        <f>Q731</f>
        <v>-</v>
      </c>
    </row>
    <row r="732" spans="1:21" ht="13.5" thickBot="1" x14ac:dyDescent="0.25">
      <c r="A732" s="11" t="str">
        <f t="shared" si="265"/>
        <v>Lothian</v>
      </c>
      <c r="B732" s="11" t="str">
        <f t="shared" si="278"/>
        <v>Gastroenterology - Adult17</v>
      </c>
      <c r="C732" s="498" t="str">
        <f t="shared" si="277"/>
        <v>Gastroenterology - Adult</v>
      </c>
      <c r="D732" s="86">
        <v>17</v>
      </c>
      <c r="E732" s="44" t="s">
        <v>31</v>
      </c>
      <c r="F732" s="48">
        <v>0</v>
      </c>
      <c r="G732" s="46">
        <v>0</v>
      </c>
      <c r="H732" s="46">
        <v>0</v>
      </c>
      <c r="I732" s="47">
        <v>0</v>
      </c>
      <c r="J732" s="48"/>
      <c r="K732" s="46"/>
      <c r="L732" s="46"/>
      <c r="M732" s="47"/>
      <c r="N732" s="48"/>
      <c r="O732" s="46"/>
      <c r="P732" s="46"/>
      <c r="Q732" s="47"/>
      <c r="R732" s="39"/>
      <c r="S732" s="163">
        <f>I732</f>
        <v>0</v>
      </c>
      <c r="T732" s="164">
        <f>M732</f>
        <v>0</v>
      </c>
      <c r="U732" s="165">
        <f>Q732</f>
        <v>0</v>
      </c>
    </row>
    <row r="733" spans="1:21" ht="18.75" thickBot="1" x14ac:dyDescent="0.3">
      <c r="A733" s="11" t="str">
        <f t="shared" si="265"/>
        <v>Lothian</v>
      </c>
      <c r="B733" s="11" t="str">
        <f t="shared" si="278"/>
        <v>Gastroenterology - PaediatricGastroenterology - Paediatric</v>
      </c>
      <c r="C733" s="533" t="str">
        <f>D733</f>
        <v>Gastroenterology - Paediatric</v>
      </c>
      <c r="D733" s="528" t="s">
        <v>428</v>
      </c>
      <c r="E733" s="80"/>
      <c r="F733" s="124"/>
      <c r="G733" s="81"/>
      <c r="H733" s="81"/>
      <c r="I733" s="81"/>
      <c r="J733" s="124"/>
      <c r="K733" s="124"/>
      <c r="L733" s="124"/>
      <c r="M733" s="124"/>
      <c r="N733" s="129"/>
      <c r="O733" s="129"/>
      <c r="P733" s="129"/>
      <c r="Q733" s="129"/>
      <c r="R733" s="69"/>
      <c r="S733" s="131"/>
      <c r="T733" s="131"/>
      <c r="U733" s="132"/>
    </row>
    <row r="734" spans="1:21" x14ac:dyDescent="0.2">
      <c r="A734" s="11" t="str">
        <f t="shared" si="265"/>
        <v>Lothian</v>
      </c>
      <c r="B734" s="11" t="str">
        <f t="shared" si="278"/>
        <v>Gastroenterology - Paediatric1</v>
      </c>
      <c r="C734" s="498" t="str">
        <f t="shared" ref="C734:C756" si="285">C733</f>
        <v>Gastroenterology - Paediatric</v>
      </c>
      <c r="D734" s="84">
        <v>1</v>
      </c>
      <c r="E734" s="21" t="s">
        <v>52</v>
      </c>
      <c r="F734" s="516"/>
      <c r="G734" s="20"/>
      <c r="H734" s="20"/>
      <c r="I734" s="117"/>
      <c r="J734" s="125"/>
      <c r="K734" s="13"/>
      <c r="L734" s="13"/>
      <c r="M734" s="126"/>
      <c r="N734" s="125"/>
      <c r="O734" s="13"/>
      <c r="P734" s="13"/>
      <c r="Q734" s="126"/>
      <c r="R734" s="41"/>
      <c r="S734" s="114"/>
      <c r="T734" s="65"/>
      <c r="U734" s="115"/>
    </row>
    <row r="735" spans="1:21" x14ac:dyDescent="0.2">
      <c r="A735" s="11" t="str">
        <f t="shared" si="265"/>
        <v>Lothian</v>
      </c>
      <c r="B735" s="11" t="str">
        <f t="shared" si="278"/>
        <v>Gastroenterology - Paediatric2</v>
      </c>
      <c r="C735" s="498" t="str">
        <f t="shared" si="285"/>
        <v>Gastroenterology - Paediatric</v>
      </c>
      <c r="D735" s="84">
        <v>2</v>
      </c>
      <c r="E735" s="21" t="s">
        <v>93</v>
      </c>
      <c r="F735" s="197"/>
      <c r="G735" s="20"/>
      <c r="H735" s="20"/>
      <c r="I735" s="117"/>
      <c r="J735" s="116"/>
      <c r="K735" s="20"/>
      <c r="L735" s="20"/>
      <c r="M735" s="117"/>
      <c r="N735" s="116"/>
      <c r="O735" s="20"/>
      <c r="P735" s="20"/>
      <c r="Q735" s="117"/>
      <c r="R735" s="41"/>
      <c r="S735" s="114"/>
      <c r="T735" s="65"/>
      <c r="U735" s="115"/>
    </row>
    <row r="736" spans="1:21" x14ac:dyDescent="0.2">
      <c r="A736" s="11" t="str">
        <f t="shared" si="265"/>
        <v>Lothian</v>
      </c>
      <c r="B736" s="11" t="str">
        <f t="shared" si="278"/>
        <v>Gastroenterology - Paediatric3</v>
      </c>
      <c r="C736" s="498" t="str">
        <f t="shared" si="285"/>
        <v>Gastroenterology - Paediatric</v>
      </c>
      <c r="D736" s="84">
        <v>3</v>
      </c>
      <c r="E736" s="21" t="s">
        <v>94</v>
      </c>
      <c r="F736" s="197"/>
      <c r="G736" s="20"/>
      <c r="H736" s="20"/>
      <c r="I736" s="117"/>
      <c r="J736" s="116"/>
      <c r="K736" s="20"/>
      <c r="L736" s="20"/>
      <c r="M736" s="117"/>
      <c r="N736" s="116"/>
      <c r="O736" s="20"/>
      <c r="P736" s="20"/>
      <c r="Q736" s="117"/>
      <c r="R736" s="41"/>
      <c r="S736" s="114"/>
      <c r="T736" s="65"/>
      <c r="U736" s="115"/>
    </row>
    <row r="737" spans="1:21" x14ac:dyDescent="0.2">
      <c r="A737" s="11" t="str">
        <f t="shared" si="265"/>
        <v>Lothian</v>
      </c>
      <c r="B737" s="11" t="str">
        <f t="shared" si="278"/>
        <v xml:space="preserve">Gastroenterology - Paediatric </v>
      </c>
      <c r="C737" s="498" t="str">
        <f t="shared" si="285"/>
        <v>Gastroenterology - Paediatric</v>
      </c>
      <c r="D737" s="88" t="s">
        <v>79</v>
      </c>
      <c r="E737" s="34"/>
      <c r="F737" s="20"/>
      <c r="G737" s="20"/>
      <c r="H737" s="20"/>
      <c r="I737" s="117"/>
      <c r="J737" s="127"/>
      <c r="K737" s="52"/>
      <c r="L737" s="52"/>
      <c r="M737" s="128"/>
      <c r="N737" s="127"/>
      <c r="O737" s="52"/>
      <c r="P737" s="52"/>
      <c r="Q737" s="128"/>
      <c r="R737" s="41"/>
      <c r="S737" s="114"/>
      <c r="T737" s="65"/>
      <c r="U737" s="115"/>
    </row>
    <row r="738" spans="1:21" x14ac:dyDescent="0.2">
      <c r="A738" s="11" t="str">
        <f t="shared" si="265"/>
        <v>Lothian</v>
      </c>
      <c r="B738" s="11" t="str">
        <f t="shared" si="278"/>
        <v xml:space="preserve">Gastroenterology - Paediatric </v>
      </c>
      <c r="C738" s="498" t="str">
        <f t="shared" si="285"/>
        <v>Gastroenterology - Paediatric</v>
      </c>
      <c r="D738" s="84" t="s">
        <v>79</v>
      </c>
      <c r="E738" s="21" t="s">
        <v>33</v>
      </c>
      <c r="F738" s="23"/>
      <c r="G738" s="24"/>
      <c r="H738" s="24"/>
      <c r="I738" s="25"/>
      <c r="J738" s="23"/>
      <c r="K738" s="24"/>
      <c r="L738" s="24"/>
      <c r="M738" s="25"/>
      <c r="N738" s="23"/>
      <c r="O738" s="24"/>
      <c r="P738" s="24"/>
      <c r="Q738" s="25"/>
      <c r="R738" s="41"/>
      <c r="S738" s="71"/>
      <c r="T738" s="72"/>
      <c r="U738" s="97"/>
    </row>
    <row r="739" spans="1:21" x14ac:dyDescent="0.2">
      <c r="A739" s="11" t="str">
        <f t="shared" si="265"/>
        <v>Lothian</v>
      </c>
      <c r="B739" s="11" t="str">
        <f t="shared" si="278"/>
        <v>Gastroenterology - Paediatric4</v>
      </c>
      <c r="C739" s="498" t="str">
        <f t="shared" si="285"/>
        <v>Gastroenterology - Paediatric</v>
      </c>
      <c r="D739" s="86">
        <v>4</v>
      </c>
      <c r="E739" s="44" t="s">
        <v>14</v>
      </c>
      <c r="F739" s="27"/>
      <c r="G739" s="28"/>
      <c r="H739" s="28"/>
      <c r="I739" s="29"/>
      <c r="J739" s="27"/>
      <c r="K739" s="28"/>
      <c r="L739" s="28"/>
      <c r="M739" s="29"/>
      <c r="N739" s="27"/>
      <c r="O739" s="28"/>
      <c r="P739" s="28"/>
      <c r="Q739" s="29"/>
      <c r="R739" s="41"/>
      <c r="S739" s="179">
        <f>SUM(F739:I739)</f>
        <v>0</v>
      </c>
      <c r="T739" s="180">
        <f>SUM(J739:M739)</f>
        <v>0</v>
      </c>
      <c r="U739" s="181">
        <f>SUM(N739:Q739)</f>
        <v>0</v>
      </c>
    </row>
    <row r="740" spans="1:21" x14ac:dyDescent="0.2">
      <c r="A740" s="11" t="str">
        <f t="shared" si="265"/>
        <v>Lothian</v>
      </c>
      <c r="B740" s="11" t="str">
        <f t="shared" si="278"/>
        <v>Gastroenterology - Paediatric5</v>
      </c>
      <c r="C740" s="498" t="str">
        <f t="shared" si="285"/>
        <v>Gastroenterology - Paediatric</v>
      </c>
      <c r="D740" s="151">
        <v>5</v>
      </c>
      <c r="E740" s="158" t="s">
        <v>28</v>
      </c>
      <c r="F740" s="160">
        <v>0</v>
      </c>
      <c r="G740" s="154">
        <v>0</v>
      </c>
      <c r="H740" s="154">
        <v>0</v>
      </c>
      <c r="I740" s="155">
        <v>0</v>
      </c>
      <c r="J740" s="153">
        <v>0</v>
      </c>
      <c r="K740" s="154">
        <v>0</v>
      </c>
      <c r="L740" s="154">
        <v>0</v>
      </c>
      <c r="M740" s="155">
        <v>0</v>
      </c>
      <c r="N740" s="153">
        <v>0</v>
      </c>
      <c r="O740" s="154">
        <v>0</v>
      </c>
      <c r="P740" s="154">
        <v>0</v>
      </c>
      <c r="Q740" s="155">
        <v>0</v>
      </c>
      <c r="R740" s="79"/>
      <c r="S740" s="153">
        <f>SUM(F740:I740)</f>
        <v>0</v>
      </c>
      <c r="T740" s="154">
        <f>SUM(J740:M740)</f>
        <v>0</v>
      </c>
      <c r="U740" s="157">
        <f>SUM(N740:Q740)</f>
        <v>0</v>
      </c>
    </row>
    <row r="741" spans="1:21" x14ac:dyDescent="0.2">
      <c r="A741" s="11" t="str">
        <f t="shared" si="265"/>
        <v>Lothian</v>
      </c>
      <c r="B741" s="11" t="str">
        <f t="shared" si="278"/>
        <v>Gastroenterology - Paediatric6</v>
      </c>
      <c r="C741" s="498" t="str">
        <f t="shared" si="285"/>
        <v>Gastroenterology - Paediatric</v>
      </c>
      <c r="D741" s="87">
        <v>6</v>
      </c>
      <c r="E741" s="45" t="s">
        <v>13</v>
      </c>
      <c r="F741" s="31"/>
      <c r="G741" s="32"/>
      <c r="H741" s="32"/>
      <c r="I741" s="33"/>
      <c r="J741" s="31"/>
      <c r="K741" s="32"/>
      <c r="L741" s="32"/>
      <c r="M741" s="33"/>
      <c r="N741" s="31"/>
      <c r="O741" s="32"/>
      <c r="P741" s="32"/>
      <c r="Q741" s="33"/>
      <c r="R741" s="41"/>
      <c r="S741" s="159">
        <f>SUM(F741:I741)</f>
        <v>0</v>
      </c>
      <c r="T741" s="160">
        <f>SUM(J741:M741)</f>
        <v>0</v>
      </c>
      <c r="U741" s="162">
        <f>SUM(N741:Q741)</f>
        <v>0</v>
      </c>
    </row>
    <row r="742" spans="1:21" x14ac:dyDescent="0.2">
      <c r="A742" s="11" t="str">
        <f t="shared" ref="A742:A780" si="286">$E$5</f>
        <v>Lothian</v>
      </c>
      <c r="B742" s="11" t="str">
        <f t="shared" si="278"/>
        <v>Gastroenterology - Paediatric7</v>
      </c>
      <c r="C742" s="498" t="str">
        <f t="shared" si="285"/>
        <v>Gastroenterology - Paediatric</v>
      </c>
      <c r="D742" s="84">
        <v>7</v>
      </c>
      <c r="E742" s="21" t="s">
        <v>16</v>
      </c>
      <c r="F742" s="62">
        <f t="shared" ref="F742:Q742" si="287">SUM(F739:F740)-F741</f>
        <v>0</v>
      </c>
      <c r="G742" s="63">
        <f t="shared" si="287"/>
        <v>0</v>
      </c>
      <c r="H742" s="63">
        <f t="shared" si="287"/>
        <v>0</v>
      </c>
      <c r="I742" s="64">
        <f t="shared" si="287"/>
        <v>0</v>
      </c>
      <c r="J742" s="62">
        <f t="shared" si="287"/>
        <v>0</v>
      </c>
      <c r="K742" s="63">
        <f t="shared" si="287"/>
        <v>0</v>
      </c>
      <c r="L742" s="63">
        <f t="shared" si="287"/>
        <v>0</v>
      </c>
      <c r="M742" s="64">
        <f t="shared" si="287"/>
        <v>0</v>
      </c>
      <c r="N742" s="62">
        <f t="shared" si="287"/>
        <v>0</v>
      </c>
      <c r="O742" s="63">
        <f t="shared" si="287"/>
        <v>0</v>
      </c>
      <c r="P742" s="63">
        <f t="shared" si="287"/>
        <v>0</v>
      </c>
      <c r="Q742" s="64">
        <f t="shared" si="287"/>
        <v>0</v>
      </c>
      <c r="R742" s="79"/>
      <c r="S742" s="62">
        <f>SUM(F742:I742)</f>
        <v>0</v>
      </c>
      <c r="T742" s="63">
        <f>SUM(J742:M742)</f>
        <v>0</v>
      </c>
      <c r="U742" s="100">
        <f>SUM(N742:Q742)</f>
        <v>0</v>
      </c>
    </row>
    <row r="743" spans="1:21" x14ac:dyDescent="0.2">
      <c r="A743" s="11" t="str">
        <f t="shared" si="286"/>
        <v>Lothian</v>
      </c>
      <c r="B743" s="11" t="str">
        <f t="shared" si="278"/>
        <v xml:space="preserve">Gastroenterology - Paediatric </v>
      </c>
      <c r="C743" s="498" t="str">
        <f t="shared" si="285"/>
        <v>Gastroenterology - Paediatric</v>
      </c>
      <c r="D743" s="88" t="s">
        <v>79</v>
      </c>
      <c r="E743" s="34"/>
      <c r="F743" s="35"/>
      <c r="G743" s="36"/>
      <c r="H743" s="36"/>
      <c r="I743" s="37"/>
      <c r="J743" s="38"/>
      <c r="K743" s="39"/>
      <c r="L743" s="39"/>
      <c r="M743" s="40"/>
      <c r="N743" s="38"/>
      <c r="O743" s="39"/>
      <c r="P743" s="39"/>
      <c r="Q743" s="40"/>
      <c r="R743" s="41"/>
      <c r="S743" s="77"/>
      <c r="T743" s="56"/>
      <c r="U743" s="101"/>
    </row>
    <row r="744" spans="1:21" x14ac:dyDescent="0.2">
      <c r="A744" s="11" t="str">
        <f t="shared" si="286"/>
        <v>Lothian</v>
      </c>
      <c r="B744" s="11" t="str">
        <f t="shared" si="278"/>
        <v xml:space="preserve">Gastroenterology - Paediatric </v>
      </c>
      <c r="C744" s="498" t="str">
        <f t="shared" si="285"/>
        <v>Gastroenterology - Paediatric</v>
      </c>
      <c r="D744" s="84" t="s">
        <v>79</v>
      </c>
      <c r="E744" s="21" t="s">
        <v>29</v>
      </c>
      <c r="F744" s="23"/>
      <c r="G744" s="24"/>
      <c r="H744" s="24"/>
      <c r="I744" s="25"/>
      <c r="J744" s="23"/>
      <c r="K744" s="24"/>
      <c r="L744" s="24"/>
      <c r="M744" s="25"/>
      <c r="N744" s="23"/>
      <c r="O744" s="24"/>
      <c r="P744" s="24"/>
      <c r="Q744" s="25"/>
      <c r="R744" s="41"/>
      <c r="S744" s="71"/>
      <c r="T744" s="72"/>
      <c r="U744" s="97"/>
    </row>
    <row r="745" spans="1:21" x14ac:dyDescent="0.2">
      <c r="A745" s="11" t="str">
        <f t="shared" si="286"/>
        <v>Lothian</v>
      </c>
      <c r="B745" s="11" t="str">
        <f t="shared" si="278"/>
        <v>Gastroenterology - Paediatric8</v>
      </c>
      <c r="C745" s="498" t="str">
        <f t="shared" si="285"/>
        <v>Gastroenterology - Paediatric</v>
      </c>
      <c r="D745" s="86">
        <v>8</v>
      </c>
      <c r="E745" s="44" t="s">
        <v>46</v>
      </c>
      <c r="F745" s="27"/>
      <c r="G745" s="28"/>
      <c r="H745" s="28"/>
      <c r="I745" s="29"/>
      <c r="J745" s="27"/>
      <c r="K745" s="28"/>
      <c r="L745" s="28"/>
      <c r="M745" s="29"/>
      <c r="N745" s="27"/>
      <c r="O745" s="28"/>
      <c r="P745" s="28"/>
      <c r="Q745" s="29"/>
      <c r="R745" s="39"/>
      <c r="S745" s="153">
        <f>SUM(F745:I745)</f>
        <v>0</v>
      </c>
      <c r="T745" s="154">
        <f>SUM(J745:M745)</f>
        <v>0</v>
      </c>
      <c r="U745" s="157">
        <f>SUM(N745:Q745)</f>
        <v>0</v>
      </c>
    </row>
    <row r="746" spans="1:21" x14ac:dyDescent="0.2">
      <c r="A746" s="11" t="str">
        <f t="shared" si="286"/>
        <v>Lothian</v>
      </c>
      <c r="B746" s="11" t="str">
        <f t="shared" si="278"/>
        <v>Gastroenterology - Paediatric9</v>
      </c>
      <c r="C746" s="498" t="str">
        <f t="shared" si="285"/>
        <v>Gastroenterology - Paediatric</v>
      </c>
      <c r="D746" s="86">
        <v>9</v>
      </c>
      <c r="E746" s="45" t="s">
        <v>53</v>
      </c>
      <c r="F746" s="31"/>
      <c r="G746" s="32"/>
      <c r="H746" s="32"/>
      <c r="I746" s="33"/>
      <c r="J746" s="31"/>
      <c r="K746" s="32"/>
      <c r="L746" s="32"/>
      <c r="M746" s="33"/>
      <c r="N746" s="31"/>
      <c r="O746" s="32"/>
      <c r="P746" s="32"/>
      <c r="Q746" s="33"/>
      <c r="R746" s="39"/>
      <c r="S746" s="159">
        <f>SUM(F746:I746)</f>
        <v>0</v>
      </c>
      <c r="T746" s="160">
        <f>SUM(J746:M746)</f>
        <v>0</v>
      </c>
      <c r="U746" s="162">
        <f>SUM(N746:Q746)</f>
        <v>0</v>
      </c>
    </row>
    <row r="747" spans="1:21" x14ac:dyDescent="0.2">
      <c r="A747" s="11" t="str">
        <f t="shared" si="286"/>
        <v>Lothian</v>
      </c>
      <c r="B747" s="11" t="str">
        <f t="shared" si="278"/>
        <v>Gastroenterology - Paediatric10</v>
      </c>
      <c r="C747" s="498" t="str">
        <f t="shared" si="285"/>
        <v>Gastroenterology - Paediatric</v>
      </c>
      <c r="D747" s="84">
        <v>10</v>
      </c>
      <c r="E747" s="21" t="s">
        <v>32</v>
      </c>
      <c r="F747" s="62">
        <f t="shared" ref="F747:Q747" si="288">SUM(F745:F746)</f>
        <v>0</v>
      </c>
      <c r="G747" s="63">
        <f t="shared" si="288"/>
        <v>0</v>
      </c>
      <c r="H747" s="63">
        <f t="shared" si="288"/>
        <v>0</v>
      </c>
      <c r="I747" s="64">
        <f t="shared" si="288"/>
        <v>0</v>
      </c>
      <c r="J747" s="62">
        <f t="shared" si="288"/>
        <v>0</v>
      </c>
      <c r="K747" s="63">
        <f t="shared" si="288"/>
        <v>0</v>
      </c>
      <c r="L747" s="63">
        <f t="shared" si="288"/>
        <v>0</v>
      </c>
      <c r="M747" s="64">
        <f t="shared" si="288"/>
        <v>0</v>
      </c>
      <c r="N747" s="62">
        <f t="shared" si="288"/>
        <v>0</v>
      </c>
      <c r="O747" s="63">
        <f t="shared" si="288"/>
        <v>0</v>
      </c>
      <c r="P747" s="63">
        <f t="shared" si="288"/>
        <v>0</v>
      </c>
      <c r="Q747" s="64">
        <f t="shared" si="288"/>
        <v>0</v>
      </c>
      <c r="R747" s="79"/>
      <c r="S747" s="62">
        <f>SUM(F747:I747)</f>
        <v>0</v>
      </c>
      <c r="T747" s="63">
        <f>SUM(J747:M747)</f>
        <v>0</v>
      </c>
      <c r="U747" s="100">
        <f>SUM(N747:Q747)</f>
        <v>0</v>
      </c>
    </row>
    <row r="748" spans="1:21" x14ac:dyDescent="0.2">
      <c r="A748" s="11" t="str">
        <f t="shared" si="286"/>
        <v>Lothian</v>
      </c>
      <c r="B748" s="11" t="str">
        <f t="shared" si="278"/>
        <v xml:space="preserve">Gastroenterology - Paediatric </v>
      </c>
      <c r="C748" s="498" t="str">
        <f t="shared" si="285"/>
        <v>Gastroenterology - Paediatric</v>
      </c>
      <c r="D748" s="89" t="s">
        <v>79</v>
      </c>
      <c r="E748" s="43"/>
      <c r="F748" s="38"/>
      <c r="G748" s="39"/>
      <c r="H748" s="39"/>
      <c r="I748" s="40"/>
      <c r="J748" s="38"/>
      <c r="K748" s="39"/>
      <c r="L748" s="39"/>
      <c r="M748" s="40"/>
      <c r="N748" s="38"/>
      <c r="O748" s="39"/>
      <c r="P748" s="39"/>
      <c r="Q748" s="40"/>
      <c r="R748" s="39"/>
      <c r="S748" s="77"/>
      <c r="T748" s="56"/>
      <c r="U748" s="101"/>
    </row>
    <row r="749" spans="1:21" x14ac:dyDescent="0.2">
      <c r="A749" s="11" t="str">
        <f t="shared" si="286"/>
        <v>Lothian</v>
      </c>
      <c r="B749" s="11" t="str">
        <f t="shared" si="278"/>
        <v xml:space="preserve">Gastroenterology - Paediatric </v>
      </c>
      <c r="C749" s="498" t="str">
        <f t="shared" si="285"/>
        <v>Gastroenterology - Paediatric</v>
      </c>
      <c r="D749" s="84" t="s">
        <v>79</v>
      </c>
      <c r="E749" s="21" t="s">
        <v>24</v>
      </c>
      <c r="F749" s="23"/>
      <c r="G749" s="24"/>
      <c r="H749" s="24"/>
      <c r="I749" s="25"/>
      <c r="J749" s="23"/>
      <c r="K749" s="24"/>
      <c r="L749" s="24"/>
      <c r="M749" s="25"/>
      <c r="N749" s="23"/>
      <c r="O749" s="24"/>
      <c r="P749" s="24"/>
      <c r="Q749" s="25"/>
      <c r="R749" s="39"/>
      <c r="S749" s="71"/>
      <c r="T749" s="72"/>
      <c r="U749" s="97"/>
    </row>
    <row r="750" spans="1:21" x14ac:dyDescent="0.2">
      <c r="A750" s="11" t="str">
        <f t="shared" si="286"/>
        <v>Lothian</v>
      </c>
      <c r="B750" s="11" t="str">
        <f t="shared" si="278"/>
        <v>Gastroenterology - Paediatric11</v>
      </c>
      <c r="C750" s="498" t="str">
        <f t="shared" si="285"/>
        <v>Gastroenterology - Paediatric</v>
      </c>
      <c r="D750" s="151">
        <v>11</v>
      </c>
      <c r="E750" s="152" t="s">
        <v>109</v>
      </c>
      <c r="F750" s="153">
        <f t="shared" ref="F750:Q750" si="289">F742-F745</f>
        <v>0</v>
      </c>
      <c r="G750" s="154">
        <f t="shared" si="289"/>
        <v>0</v>
      </c>
      <c r="H750" s="154">
        <f t="shared" si="289"/>
        <v>0</v>
      </c>
      <c r="I750" s="155">
        <f t="shared" si="289"/>
        <v>0</v>
      </c>
      <c r="J750" s="153">
        <f t="shared" si="289"/>
        <v>0</v>
      </c>
      <c r="K750" s="154">
        <f t="shared" si="289"/>
        <v>0</v>
      </c>
      <c r="L750" s="154">
        <f t="shared" si="289"/>
        <v>0</v>
      </c>
      <c r="M750" s="155">
        <f t="shared" si="289"/>
        <v>0</v>
      </c>
      <c r="N750" s="153">
        <f t="shared" si="289"/>
        <v>0</v>
      </c>
      <c r="O750" s="154">
        <f t="shared" si="289"/>
        <v>0</v>
      </c>
      <c r="P750" s="154">
        <f t="shared" si="289"/>
        <v>0</v>
      </c>
      <c r="Q750" s="155">
        <f t="shared" si="289"/>
        <v>0</v>
      </c>
      <c r="R750" s="56"/>
      <c r="S750" s="155">
        <f>S742-S745</f>
        <v>0</v>
      </c>
      <c r="T750" s="154">
        <f>T742-T745</f>
        <v>0</v>
      </c>
      <c r="U750" s="157">
        <f>U742-U745</f>
        <v>0</v>
      </c>
    </row>
    <row r="751" spans="1:21" x14ac:dyDescent="0.2">
      <c r="A751" s="11" t="str">
        <f t="shared" si="286"/>
        <v>Lothian</v>
      </c>
      <c r="B751" s="11" t="str">
        <f t="shared" si="278"/>
        <v>Gastroenterology - Paediatric12</v>
      </c>
      <c r="C751" s="498" t="str">
        <f t="shared" si="285"/>
        <v>Gastroenterology - Paediatric</v>
      </c>
      <c r="D751" s="151">
        <v>12</v>
      </c>
      <c r="E751" s="152" t="s">
        <v>110</v>
      </c>
      <c r="F751" s="159">
        <f t="shared" ref="F751:U751" si="290">F742-F747</f>
        <v>0</v>
      </c>
      <c r="G751" s="160">
        <f t="shared" si="290"/>
        <v>0</v>
      </c>
      <c r="H751" s="160">
        <f t="shared" si="290"/>
        <v>0</v>
      </c>
      <c r="I751" s="161">
        <f t="shared" si="290"/>
        <v>0</v>
      </c>
      <c r="J751" s="159">
        <f t="shared" si="290"/>
        <v>0</v>
      </c>
      <c r="K751" s="160">
        <f t="shared" si="290"/>
        <v>0</v>
      </c>
      <c r="L751" s="160">
        <f t="shared" si="290"/>
        <v>0</v>
      </c>
      <c r="M751" s="161">
        <f t="shared" si="290"/>
        <v>0</v>
      </c>
      <c r="N751" s="159">
        <f t="shared" si="290"/>
        <v>0</v>
      </c>
      <c r="O751" s="160">
        <f t="shared" si="290"/>
        <v>0</v>
      </c>
      <c r="P751" s="160">
        <f t="shared" si="290"/>
        <v>0</v>
      </c>
      <c r="Q751" s="161">
        <f t="shared" si="290"/>
        <v>0</v>
      </c>
      <c r="R751" s="56">
        <f t="shared" si="290"/>
        <v>0</v>
      </c>
      <c r="S751" s="159">
        <f t="shared" si="290"/>
        <v>0</v>
      </c>
      <c r="T751" s="160">
        <f t="shared" si="290"/>
        <v>0</v>
      </c>
      <c r="U751" s="162">
        <f t="shared" si="290"/>
        <v>0</v>
      </c>
    </row>
    <row r="752" spans="1:21" x14ac:dyDescent="0.2">
      <c r="A752" s="11" t="str">
        <f t="shared" si="286"/>
        <v>Lothian</v>
      </c>
      <c r="B752" s="11" t="str">
        <f t="shared" si="278"/>
        <v>Gastroenterology - Paediatric13</v>
      </c>
      <c r="C752" s="498" t="str">
        <f t="shared" si="285"/>
        <v>Gastroenterology - Paediatric</v>
      </c>
      <c r="D752" s="151">
        <v>13</v>
      </c>
      <c r="E752" s="158" t="s">
        <v>27</v>
      </c>
      <c r="F752" s="170">
        <f>F736+F751</f>
        <v>0</v>
      </c>
      <c r="G752" s="164">
        <f>F752+G751</f>
        <v>0</v>
      </c>
      <c r="H752" s="164">
        <f t="shared" ref="H752:Q752" si="291">G752+H751</f>
        <v>0</v>
      </c>
      <c r="I752" s="166">
        <f t="shared" si="291"/>
        <v>0</v>
      </c>
      <c r="J752" s="163">
        <f t="shared" si="291"/>
        <v>0</v>
      </c>
      <c r="K752" s="164">
        <f t="shared" si="291"/>
        <v>0</v>
      </c>
      <c r="L752" s="164">
        <f t="shared" si="291"/>
        <v>0</v>
      </c>
      <c r="M752" s="166">
        <f t="shared" si="291"/>
        <v>0</v>
      </c>
      <c r="N752" s="163">
        <f t="shared" si="291"/>
        <v>0</v>
      </c>
      <c r="O752" s="164">
        <f t="shared" si="291"/>
        <v>0</v>
      </c>
      <c r="P752" s="164">
        <f t="shared" si="291"/>
        <v>0</v>
      </c>
      <c r="Q752" s="166">
        <f t="shared" si="291"/>
        <v>0</v>
      </c>
      <c r="R752" s="56"/>
      <c r="S752" s="163">
        <f>I752</f>
        <v>0</v>
      </c>
      <c r="T752" s="164">
        <f>M752</f>
        <v>0</v>
      </c>
      <c r="U752" s="165">
        <f>Q752</f>
        <v>0</v>
      </c>
    </row>
    <row r="753" spans="1:21" x14ac:dyDescent="0.2">
      <c r="A753" s="11" t="str">
        <f t="shared" si="286"/>
        <v>Lothian</v>
      </c>
      <c r="B753" s="11" t="str">
        <f t="shared" si="278"/>
        <v>Gastroenterology - Paediatric14</v>
      </c>
      <c r="C753" s="498" t="str">
        <f t="shared" si="285"/>
        <v>Gastroenterology - Paediatric</v>
      </c>
      <c r="D753" s="151">
        <v>14</v>
      </c>
      <c r="E753" s="152" t="s">
        <v>25</v>
      </c>
      <c r="F753" s="163" t="e">
        <f t="shared" ref="F753:Q753" si="292">F752/(F747/13)</f>
        <v>#DIV/0!</v>
      </c>
      <c r="G753" s="164" t="e">
        <f t="shared" si="292"/>
        <v>#DIV/0!</v>
      </c>
      <c r="H753" s="164" t="e">
        <f t="shared" si="292"/>
        <v>#DIV/0!</v>
      </c>
      <c r="I753" s="166" t="e">
        <f t="shared" si="292"/>
        <v>#DIV/0!</v>
      </c>
      <c r="J753" s="163" t="e">
        <f t="shared" si="292"/>
        <v>#DIV/0!</v>
      </c>
      <c r="K753" s="164" t="e">
        <f t="shared" si="292"/>
        <v>#DIV/0!</v>
      </c>
      <c r="L753" s="164" t="e">
        <f t="shared" si="292"/>
        <v>#DIV/0!</v>
      </c>
      <c r="M753" s="166" t="e">
        <f t="shared" si="292"/>
        <v>#DIV/0!</v>
      </c>
      <c r="N753" s="163" t="e">
        <f t="shared" si="292"/>
        <v>#DIV/0!</v>
      </c>
      <c r="O753" s="164" t="e">
        <f t="shared" si="292"/>
        <v>#DIV/0!</v>
      </c>
      <c r="P753" s="164" t="e">
        <f t="shared" si="292"/>
        <v>#DIV/0!</v>
      </c>
      <c r="Q753" s="166" t="e">
        <f t="shared" si="292"/>
        <v>#DIV/0!</v>
      </c>
      <c r="R753" s="56"/>
      <c r="S753" s="163" t="e">
        <f>I753</f>
        <v>#DIV/0!</v>
      </c>
      <c r="T753" s="164" t="e">
        <f>M753</f>
        <v>#DIV/0!</v>
      </c>
      <c r="U753" s="165" t="e">
        <f>Q753</f>
        <v>#DIV/0!</v>
      </c>
    </row>
    <row r="754" spans="1:21" x14ac:dyDescent="0.2">
      <c r="A754" s="11" t="str">
        <f t="shared" si="286"/>
        <v>Lothian</v>
      </c>
      <c r="B754" s="11" t="str">
        <f t="shared" si="278"/>
        <v>Gastroenterology - Paediatric15</v>
      </c>
      <c r="C754" s="498" t="str">
        <f t="shared" si="285"/>
        <v>Gastroenterology - Paediatric</v>
      </c>
      <c r="D754" s="86">
        <v>15</v>
      </c>
      <c r="E754" s="45" t="s">
        <v>30</v>
      </c>
      <c r="F754" s="48"/>
      <c r="G754" s="46"/>
      <c r="H754" s="46"/>
      <c r="I754" s="47"/>
      <c r="J754" s="48"/>
      <c r="K754" s="46"/>
      <c r="L754" s="46"/>
      <c r="M754" s="47"/>
      <c r="N754" s="48"/>
      <c r="O754" s="46"/>
      <c r="P754" s="46"/>
      <c r="Q754" s="47"/>
      <c r="R754" s="39"/>
      <c r="S754" s="163">
        <f>I754</f>
        <v>0</v>
      </c>
      <c r="T754" s="164">
        <f>M754</f>
        <v>0</v>
      </c>
      <c r="U754" s="165">
        <f>Q754</f>
        <v>0</v>
      </c>
    </row>
    <row r="755" spans="1:21" x14ac:dyDescent="0.2">
      <c r="A755" s="11" t="str">
        <f t="shared" si="286"/>
        <v>Lothian</v>
      </c>
      <c r="B755" s="11" t="str">
        <f t="shared" si="278"/>
        <v>Gastroenterology - Paediatric16</v>
      </c>
      <c r="C755" s="498" t="str">
        <f t="shared" si="285"/>
        <v>Gastroenterology - Paediatric</v>
      </c>
      <c r="D755" s="151">
        <v>16</v>
      </c>
      <c r="E755" s="152" t="s">
        <v>187</v>
      </c>
      <c r="F755" s="163">
        <v>13.716346671866773</v>
      </c>
      <c r="G755" s="164">
        <v>12.603879272215016</v>
      </c>
      <c r="H755" s="164">
        <v>11.028394363188141</v>
      </c>
      <c r="I755" s="166">
        <v>9.4529094541612668</v>
      </c>
      <c r="J755" s="163">
        <v>7.8774245451343914</v>
      </c>
      <c r="K755" s="164">
        <v>6.301939636107508</v>
      </c>
      <c r="L755" s="164">
        <v>3.1509698180537535</v>
      </c>
      <c r="M755" s="166">
        <v>0</v>
      </c>
      <c r="N755" s="400" t="s">
        <v>15</v>
      </c>
      <c r="O755" s="401" t="s">
        <v>15</v>
      </c>
      <c r="P755" s="401" t="s">
        <v>15</v>
      </c>
      <c r="Q755" s="402" t="s">
        <v>15</v>
      </c>
      <c r="R755" s="39"/>
      <c r="S755" s="163">
        <f>I755</f>
        <v>9.4529094541612668</v>
      </c>
      <c r="T755" s="164">
        <f>M755</f>
        <v>0</v>
      </c>
      <c r="U755" s="165" t="str">
        <f>Q755</f>
        <v>-</v>
      </c>
    </row>
    <row r="756" spans="1:21" ht="13.5" thickBot="1" x14ac:dyDescent="0.25">
      <c r="A756" s="11" t="str">
        <f t="shared" si="286"/>
        <v>Lothian</v>
      </c>
      <c r="B756" s="11" t="str">
        <f t="shared" si="278"/>
        <v>Gastroenterology - Paediatric17</v>
      </c>
      <c r="C756" s="497" t="str">
        <f t="shared" si="285"/>
        <v>Gastroenterology - Paediatric</v>
      </c>
      <c r="D756" s="534">
        <v>17</v>
      </c>
      <c r="E756" s="106" t="s">
        <v>31</v>
      </c>
      <c r="F756" s="107"/>
      <c r="G756" s="108"/>
      <c r="H756" s="108"/>
      <c r="I756" s="109"/>
      <c r="J756" s="107"/>
      <c r="K756" s="108"/>
      <c r="L756" s="108"/>
      <c r="M756" s="109"/>
      <c r="N756" s="107"/>
      <c r="O756" s="108"/>
      <c r="P756" s="108"/>
      <c r="Q756" s="109"/>
      <c r="R756" s="110"/>
      <c r="S756" s="174">
        <f>I756</f>
        <v>0</v>
      </c>
      <c r="T756" s="175">
        <f>M756</f>
        <v>0</v>
      </c>
      <c r="U756" s="178">
        <f>Q756</f>
        <v>0</v>
      </c>
    </row>
    <row r="757" spans="1:21" ht="18.75" thickBot="1" x14ac:dyDescent="0.3">
      <c r="A757" s="11" t="str">
        <f t="shared" si="286"/>
        <v>Lothian</v>
      </c>
      <c r="B757" s="11" t="str">
        <f t="shared" ref="B757:B780" si="293">CONCATENATE(C757,D757)</f>
        <v>FORTH VALLEY DAY CASE THEATRES - NOT ATTRIBUTED TO SPECIALTYFORTH VALLEY DAY CASE THEATRES - NOT ATTRIBUTED TO SPECIALTY</v>
      </c>
      <c r="C757" s="533" t="str">
        <f>D757</f>
        <v>FORTH VALLEY DAY CASE THEATRES - NOT ATTRIBUTED TO SPECIALTY</v>
      </c>
      <c r="D757" s="528" t="s">
        <v>433</v>
      </c>
      <c r="E757" s="80"/>
      <c r="F757" s="124"/>
      <c r="G757" s="81"/>
      <c r="H757" s="81"/>
      <c r="I757" s="81"/>
      <c r="J757" s="124"/>
      <c r="K757" s="124"/>
      <c r="L757" s="124"/>
      <c r="M757" s="124"/>
      <c r="N757" s="129"/>
      <c r="O757" s="129"/>
      <c r="P757" s="129"/>
      <c r="Q757" s="129"/>
      <c r="R757" s="69"/>
      <c r="S757" s="131"/>
      <c r="T757" s="131"/>
      <c r="U757" s="132"/>
    </row>
    <row r="758" spans="1:21" x14ac:dyDescent="0.2">
      <c r="A758" s="11" t="str">
        <f t="shared" si="286"/>
        <v>Lothian</v>
      </c>
      <c r="B758" s="11" t="str">
        <f t="shared" si="293"/>
        <v>FORTH VALLEY DAY CASE THEATRES - NOT ATTRIBUTED TO SPECIALTY1</v>
      </c>
      <c r="C758" s="498" t="str">
        <f t="shared" ref="C758:C780" si="294">C757</f>
        <v>FORTH VALLEY DAY CASE THEATRES - NOT ATTRIBUTED TO SPECIALTY</v>
      </c>
      <c r="D758" s="84">
        <v>1</v>
      </c>
      <c r="E758" s="21" t="s">
        <v>52</v>
      </c>
      <c r="F758" s="517"/>
      <c r="G758" s="20"/>
      <c r="H758" s="20"/>
      <c r="I758" s="117"/>
      <c r="J758" s="125"/>
      <c r="K758" s="13"/>
      <c r="L758" s="13"/>
      <c r="M758" s="126"/>
      <c r="N758" s="125"/>
      <c r="O758" s="13"/>
      <c r="P758" s="13"/>
      <c r="Q758" s="126"/>
      <c r="R758" s="41"/>
      <c r="S758" s="114"/>
      <c r="T758" s="65"/>
      <c r="U758" s="115"/>
    </row>
    <row r="759" spans="1:21" x14ac:dyDescent="0.2">
      <c r="A759" s="11" t="str">
        <f t="shared" si="286"/>
        <v>Lothian</v>
      </c>
      <c r="B759" s="11" t="str">
        <f t="shared" si="293"/>
        <v>FORTH VALLEY DAY CASE THEATRES - NOT ATTRIBUTED TO SPECIALTY2</v>
      </c>
      <c r="C759" s="498" t="str">
        <f t="shared" si="294"/>
        <v>FORTH VALLEY DAY CASE THEATRES - NOT ATTRIBUTED TO SPECIALTY</v>
      </c>
      <c r="D759" s="84">
        <v>2</v>
      </c>
      <c r="E759" s="21" t="s">
        <v>93</v>
      </c>
      <c r="F759" s="197"/>
      <c r="G759" s="20"/>
      <c r="H759" s="20"/>
      <c r="I759" s="117"/>
      <c r="J759" s="116"/>
      <c r="K759" s="20"/>
      <c r="L759" s="20"/>
      <c r="M759" s="117"/>
      <c r="N759" s="116"/>
      <c r="O759" s="20"/>
      <c r="P759" s="20"/>
      <c r="Q759" s="117"/>
      <c r="R759" s="41"/>
      <c r="S759" s="114"/>
      <c r="T759" s="65"/>
      <c r="U759" s="115"/>
    </row>
    <row r="760" spans="1:21" x14ac:dyDescent="0.2">
      <c r="A760" s="11" t="str">
        <f t="shared" si="286"/>
        <v>Lothian</v>
      </c>
      <c r="B760" s="11" t="str">
        <f t="shared" si="293"/>
        <v>FORTH VALLEY DAY CASE THEATRES - NOT ATTRIBUTED TO SPECIALTY3</v>
      </c>
      <c r="C760" s="498" t="str">
        <f t="shared" si="294"/>
        <v>FORTH VALLEY DAY CASE THEATRES - NOT ATTRIBUTED TO SPECIALTY</v>
      </c>
      <c r="D760" s="84">
        <v>3</v>
      </c>
      <c r="E760" s="21" t="s">
        <v>94</v>
      </c>
      <c r="F760" s="197"/>
      <c r="G760" s="20"/>
      <c r="H760" s="20"/>
      <c r="I760" s="117"/>
      <c r="J760" s="116"/>
      <c r="K760" s="20"/>
      <c r="L760" s="20"/>
      <c r="M760" s="117"/>
      <c r="N760" s="116"/>
      <c r="O760" s="20"/>
      <c r="P760" s="20"/>
      <c r="Q760" s="117"/>
      <c r="R760" s="41"/>
      <c r="S760" s="114"/>
      <c r="T760" s="65"/>
      <c r="U760" s="115"/>
    </row>
    <row r="761" spans="1:21" x14ac:dyDescent="0.2">
      <c r="A761" s="11" t="str">
        <f t="shared" si="286"/>
        <v>Lothian</v>
      </c>
      <c r="B761" s="11" t="str">
        <f t="shared" si="293"/>
        <v xml:space="preserve">FORTH VALLEY DAY CASE THEATRES - NOT ATTRIBUTED TO SPECIALTY </v>
      </c>
      <c r="C761" s="498" t="str">
        <f t="shared" si="294"/>
        <v>FORTH VALLEY DAY CASE THEATRES - NOT ATTRIBUTED TO SPECIALTY</v>
      </c>
      <c r="D761" s="88" t="s">
        <v>79</v>
      </c>
      <c r="E761" s="34"/>
      <c r="F761" s="20"/>
      <c r="G761" s="20"/>
      <c r="H761" s="20"/>
      <c r="I761" s="117"/>
      <c r="J761" s="127"/>
      <c r="K761" s="52"/>
      <c r="L761" s="52"/>
      <c r="M761" s="128"/>
      <c r="N761" s="127"/>
      <c r="O761" s="52"/>
      <c r="P761" s="52"/>
      <c r="Q761" s="128"/>
      <c r="R761" s="41"/>
      <c r="S761" s="114"/>
      <c r="T761" s="65"/>
      <c r="U761" s="115"/>
    </row>
    <row r="762" spans="1:21" x14ac:dyDescent="0.2">
      <c r="A762" s="11" t="str">
        <f t="shared" si="286"/>
        <v>Lothian</v>
      </c>
      <c r="B762" s="11" t="str">
        <f t="shared" si="293"/>
        <v xml:space="preserve">FORTH VALLEY DAY CASE THEATRES - NOT ATTRIBUTED TO SPECIALTY </v>
      </c>
      <c r="C762" s="498" t="str">
        <f t="shared" si="294"/>
        <v>FORTH VALLEY DAY CASE THEATRES - NOT ATTRIBUTED TO SPECIALTY</v>
      </c>
      <c r="D762" s="84" t="s">
        <v>79</v>
      </c>
      <c r="E762" s="21" t="s">
        <v>33</v>
      </c>
      <c r="F762" s="23"/>
      <c r="G762" s="24"/>
      <c r="H762" s="24"/>
      <c r="I762" s="25"/>
      <c r="J762" s="23"/>
      <c r="K762" s="24"/>
      <c r="L762" s="24"/>
      <c r="M762" s="25"/>
      <c r="N762" s="23"/>
      <c r="O762" s="24"/>
      <c r="P762" s="24"/>
      <c r="Q762" s="25"/>
      <c r="R762" s="41"/>
      <c r="S762" s="71"/>
      <c r="T762" s="72"/>
      <c r="U762" s="97"/>
    </row>
    <row r="763" spans="1:21" x14ac:dyDescent="0.2">
      <c r="A763" s="11" t="str">
        <f t="shared" si="286"/>
        <v>Lothian</v>
      </c>
      <c r="B763" s="11" t="str">
        <f t="shared" si="293"/>
        <v>FORTH VALLEY DAY CASE THEATRES - NOT ATTRIBUTED TO SPECIALTY4</v>
      </c>
      <c r="C763" s="498" t="str">
        <f t="shared" si="294"/>
        <v>FORTH VALLEY DAY CASE THEATRES - NOT ATTRIBUTED TO SPECIALTY</v>
      </c>
      <c r="D763" s="86">
        <v>4</v>
      </c>
      <c r="E763" s="44" t="s">
        <v>14</v>
      </c>
      <c r="F763" s="27"/>
      <c r="G763" s="28"/>
      <c r="H763" s="28"/>
      <c r="I763" s="29"/>
      <c r="J763" s="27"/>
      <c r="K763" s="28"/>
      <c r="L763" s="28"/>
      <c r="M763" s="29"/>
      <c r="N763" s="27"/>
      <c r="O763" s="28"/>
      <c r="P763" s="28"/>
      <c r="Q763" s="29"/>
      <c r="R763" s="41"/>
      <c r="S763" s="179">
        <f>SUM(F763:I763)</f>
        <v>0</v>
      </c>
      <c r="T763" s="180">
        <f>SUM(J763:M763)</f>
        <v>0</v>
      </c>
      <c r="U763" s="181">
        <f>SUM(N763:Q763)</f>
        <v>0</v>
      </c>
    </row>
    <row r="764" spans="1:21" x14ac:dyDescent="0.2">
      <c r="A764" s="11" t="str">
        <f t="shared" si="286"/>
        <v>Lothian</v>
      </c>
      <c r="B764" s="11" t="str">
        <f t="shared" si="293"/>
        <v>FORTH VALLEY DAY CASE THEATRES - NOT ATTRIBUTED TO SPECIALTY5</v>
      </c>
      <c r="C764" s="498" t="str">
        <f t="shared" si="294"/>
        <v>FORTH VALLEY DAY CASE THEATRES - NOT ATTRIBUTED TO SPECIALTY</v>
      </c>
      <c r="D764" s="151">
        <v>5</v>
      </c>
      <c r="E764" s="158" t="s">
        <v>28</v>
      </c>
      <c r="F764" s="160">
        <v>0</v>
      </c>
      <c r="G764" s="154">
        <v>0</v>
      </c>
      <c r="H764" s="154">
        <v>0</v>
      </c>
      <c r="I764" s="155">
        <v>0</v>
      </c>
      <c r="J764" s="153">
        <v>0</v>
      </c>
      <c r="K764" s="154">
        <v>0</v>
      </c>
      <c r="L764" s="154">
        <v>0</v>
      </c>
      <c r="M764" s="155">
        <v>0</v>
      </c>
      <c r="N764" s="153">
        <v>0</v>
      </c>
      <c r="O764" s="154">
        <v>0</v>
      </c>
      <c r="P764" s="154">
        <v>0</v>
      </c>
      <c r="Q764" s="155">
        <v>0</v>
      </c>
      <c r="R764" s="79"/>
      <c r="S764" s="153">
        <f>SUM(F764:I764)</f>
        <v>0</v>
      </c>
      <c r="T764" s="154">
        <f>SUM(J764:M764)</f>
        <v>0</v>
      </c>
      <c r="U764" s="157">
        <f>SUM(N764:Q764)</f>
        <v>0</v>
      </c>
    </row>
    <row r="765" spans="1:21" x14ac:dyDescent="0.2">
      <c r="A765" s="11" t="str">
        <f t="shared" si="286"/>
        <v>Lothian</v>
      </c>
      <c r="B765" s="11" t="str">
        <f t="shared" si="293"/>
        <v>FORTH VALLEY DAY CASE THEATRES - NOT ATTRIBUTED TO SPECIALTY6</v>
      </c>
      <c r="C765" s="498" t="str">
        <f t="shared" si="294"/>
        <v>FORTH VALLEY DAY CASE THEATRES - NOT ATTRIBUTED TO SPECIALTY</v>
      </c>
      <c r="D765" s="87">
        <v>6</v>
      </c>
      <c r="E765" s="45" t="s">
        <v>13</v>
      </c>
      <c r="F765" s="31"/>
      <c r="G765" s="32"/>
      <c r="H765" s="32"/>
      <c r="I765" s="33"/>
      <c r="J765" s="31"/>
      <c r="K765" s="32"/>
      <c r="L765" s="32"/>
      <c r="M765" s="33"/>
      <c r="N765" s="31"/>
      <c r="O765" s="32"/>
      <c r="P765" s="32"/>
      <c r="Q765" s="33"/>
      <c r="R765" s="41"/>
      <c r="S765" s="159">
        <f>SUM(F765:I765)</f>
        <v>0</v>
      </c>
      <c r="T765" s="160">
        <f>SUM(J765:M765)</f>
        <v>0</v>
      </c>
      <c r="U765" s="162">
        <f>SUM(N765:Q765)</f>
        <v>0</v>
      </c>
    </row>
    <row r="766" spans="1:21" x14ac:dyDescent="0.2">
      <c r="A766" s="11" t="str">
        <f t="shared" si="286"/>
        <v>Lothian</v>
      </c>
      <c r="B766" s="11" t="str">
        <f t="shared" si="293"/>
        <v>FORTH VALLEY DAY CASE THEATRES - NOT ATTRIBUTED TO SPECIALTY7</v>
      </c>
      <c r="C766" s="498" t="str">
        <f t="shared" si="294"/>
        <v>FORTH VALLEY DAY CASE THEATRES - NOT ATTRIBUTED TO SPECIALTY</v>
      </c>
      <c r="D766" s="84">
        <v>7</v>
      </c>
      <c r="E766" s="21" t="s">
        <v>16</v>
      </c>
      <c r="F766" s="62">
        <f t="shared" ref="F766" si="295">SUM(F763:F764)-F765</f>
        <v>0</v>
      </c>
      <c r="G766" s="63">
        <f t="shared" ref="G766" si="296">SUM(G763:G764)-G765</f>
        <v>0</v>
      </c>
      <c r="H766" s="63">
        <f t="shared" ref="H766" si="297">SUM(H763:H764)-H765</f>
        <v>0</v>
      </c>
      <c r="I766" s="64">
        <f t="shared" ref="I766" si="298">SUM(I763:I764)-I765</f>
        <v>0</v>
      </c>
      <c r="J766" s="62">
        <f t="shared" ref="J766" si="299">SUM(J763:J764)-J765</f>
        <v>0</v>
      </c>
      <c r="K766" s="63">
        <f t="shared" ref="K766" si="300">SUM(K763:K764)-K765</f>
        <v>0</v>
      </c>
      <c r="L766" s="63">
        <f t="shared" ref="L766" si="301">SUM(L763:L764)-L765</f>
        <v>0</v>
      </c>
      <c r="M766" s="64">
        <f t="shared" ref="M766" si="302">SUM(M763:M764)-M765</f>
        <v>0</v>
      </c>
      <c r="N766" s="62">
        <f t="shared" ref="N766" si="303">SUM(N763:N764)-N765</f>
        <v>0</v>
      </c>
      <c r="O766" s="63">
        <f t="shared" ref="O766" si="304">SUM(O763:O764)-O765</f>
        <v>0</v>
      </c>
      <c r="P766" s="63">
        <f t="shared" ref="P766" si="305">SUM(P763:P764)-P765</f>
        <v>0</v>
      </c>
      <c r="Q766" s="64">
        <f t="shared" ref="Q766" si="306">SUM(Q763:Q764)-Q765</f>
        <v>0</v>
      </c>
      <c r="R766" s="79"/>
      <c r="S766" s="62">
        <f>SUM(F766:I766)</f>
        <v>0</v>
      </c>
      <c r="T766" s="63">
        <f>SUM(J766:M766)</f>
        <v>0</v>
      </c>
      <c r="U766" s="100">
        <f>SUM(N766:Q766)</f>
        <v>0</v>
      </c>
    </row>
    <row r="767" spans="1:21" x14ac:dyDescent="0.2">
      <c r="A767" s="11" t="str">
        <f t="shared" si="286"/>
        <v>Lothian</v>
      </c>
      <c r="B767" s="11" t="str">
        <f t="shared" si="293"/>
        <v xml:space="preserve">FORTH VALLEY DAY CASE THEATRES - NOT ATTRIBUTED TO SPECIALTY </v>
      </c>
      <c r="C767" s="498" t="str">
        <f t="shared" si="294"/>
        <v>FORTH VALLEY DAY CASE THEATRES - NOT ATTRIBUTED TO SPECIALTY</v>
      </c>
      <c r="D767" s="88" t="s">
        <v>79</v>
      </c>
      <c r="E767" s="34"/>
      <c r="F767" s="35"/>
      <c r="G767" s="36"/>
      <c r="H767" s="36"/>
      <c r="I767" s="37"/>
      <c r="J767" s="38"/>
      <c r="K767" s="39"/>
      <c r="L767" s="39"/>
      <c r="M767" s="40"/>
      <c r="N767" s="38"/>
      <c r="O767" s="39"/>
      <c r="P767" s="39"/>
      <c r="Q767" s="40"/>
      <c r="R767" s="41"/>
      <c r="S767" s="77"/>
      <c r="T767" s="56"/>
      <c r="U767" s="101"/>
    </row>
    <row r="768" spans="1:21" x14ac:dyDescent="0.2">
      <c r="A768" s="11" t="str">
        <f t="shared" si="286"/>
        <v>Lothian</v>
      </c>
      <c r="B768" s="11" t="str">
        <f t="shared" si="293"/>
        <v xml:space="preserve">FORTH VALLEY DAY CASE THEATRES - NOT ATTRIBUTED TO SPECIALTY </v>
      </c>
      <c r="C768" s="498" t="str">
        <f t="shared" si="294"/>
        <v>FORTH VALLEY DAY CASE THEATRES - NOT ATTRIBUTED TO SPECIALTY</v>
      </c>
      <c r="D768" s="84" t="s">
        <v>79</v>
      </c>
      <c r="E768" s="21" t="s">
        <v>29</v>
      </c>
      <c r="F768" s="23"/>
      <c r="G768" s="24"/>
      <c r="H768" s="24"/>
      <c r="I768" s="25"/>
      <c r="J768" s="23"/>
      <c r="K768" s="24"/>
      <c r="L768" s="24"/>
      <c r="M768" s="25"/>
      <c r="N768" s="23"/>
      <c r="O768" s="24"/>
      <c r="P768" s="24"/>
      <c r="Q768" s="25"/>
      <c r="R768" s="41"/>
      <c r="S768" s="71"/>
      <c r="T768" s="72"/>
      <c r="U768" s="97"/>
    </row>
    <row r="769" spans="1:21" x14ac:dyDescent="0.2">
      <c r="A769" s="11" t="str">
        <f t="shared" si="286"/>
        <v>Lothian</v>
      </c>
      <c r="B769" s="11" t="str">
        <f t="shared" si="293"/>
        <v>FORTH VALLEY DAY CASE THEATRES - NOT ATTRIBUTED TO SPECIALTY8</v>
      </c>
      <c r="C769" s="498" t="str">
        <f t="shared" si="294"/>
        <v>FORTH VALLEY DAY CASE THEATRES - NOT ATTRIBUTED TO SPECIALTY</v>
      </c>
      <c r="D769" s="86">
        <v>8</v>
      </c>
      <c r="E769" s="44" t="s">
        <v>46</v>
      </c>
      <c r="F769" s="27"/>
      <c r="G769" s="28"/>
      <c r="H769" s="28"/>
      <c r="I769" s="29"/>
      <c r="J769" s="27"/>
      <c r="K769" s="28"/>
      <c r="L769" s="28"/>
      <c r="M769" s="29"/>
      <c r="N769" s="27"/>
      <c r="O769" s="28"/>
      <c r="P769" s="28"/>
      <c r="Q769" s="29"/>
      <c r="R769" s="39"/>
      <c r="S769" s="153">
        <f>SUM(F769:I769)</f>
        <v>0</v>
      </c>
      <c r="T769" s="154">
        <f>SUM(J769:M769)</f>
        <v>0</v>
      </c>
      <c r="U769" s="157">
        <f>SUM(N769:Q769)</f>
        <v>0</v>
      </c>
    </row>
    <row r="770" spans="1:21" x14ac:dyDescent="0.2">
      <c r="A770" s="11" t="str">
        <f t="shared" si="286"/>
        <v>Lothian</v>
      </c>
      <c r="B770" s="11" t="str">
        <f t="shared" si="293"/>
        <v>FORTH VALLEY DAY CASE THEATRES - NOT ATTRIBUTED TO SPECIALTY9</v>
      </c>
      <c r="C770" s="498" t="str">
        <f t="shared" si="294"/>
        <v>FORTH VALLEY DAY CASE THEATRES - NOT ATTRIBUTED TO SPECIALTY</v>
      </c>
      <c r="D770" s="86">
        <v>9</v>
      </c>
      <c r="E770" s="45" t="s">
        <v>53</v>
      </c>
      <c r="F770" s="31"/>
      <c r="G770" s="32"/>
      <c r="H770" s="32">
        <v>333</v>
      </c>
      <c r="I770" s="33">
        <v>667</v>
      </c>
      <c r="J770" s="31"/>
      <c r="K770" s="32"/>
      <c r="L770" s="32"/>
      <c r="M770" s="33"/>
      <c r="N770" s="31"/>
      <c r="O770" s="32"/>
      <c r="P770" s="32"/>
      <c r="Q770" s="33"/>
      <c r="R770" s="39"/>
      <c r="S770" s="159">
        <f>SUM(F770:I770)</f>
        <v>1000</v>
      </c>
      <c r="T770" s="160">
        <f>SUM(J770:M770)</f>
        <v>0</v>
      </c>
      <c r="U770" s="162">
        <f>SUM(N770:Q770)</f>
        <v>0</v>
      </c>
    </row>
    <row r="771" spans="1:21" x14ac:dyDescent="0.2">
      <c r="A771" s="11" t="str">
        <f t="shared" si="286"/>
        <v>Lothian</v>
      </c>
      <c r="B771" s="11" t="str">
        <f t="shared" si="293"/>
        <v>FORTH VALLEY DAY CASE THEATRES - NOT ATTRIBUTED TO SPECIALTY10</v>
      </c>
      <c r="C771" s="498" t="str">
        <f t="shared" si="294"/>
        <v>FORTH VALLEY DAY CASE THEATRES - NOT ATTRIBUTED TO SPECIALTY</v>
      </c>
      <c r="D771" s="84">
        <v>10</v>
      </c>
      <c r="E771" s="21" t="s">
        <v>32</v>
      </c>
      <c r="F771" s="62">
        <f t="shared" ref="F771" si="307">SUM(F769:F770)</f>
        <v>0</v>
      </c>
      <c r="G771" s="63">
        <f t="shared" ref="G771" si="308">SUM(G769:G770)</f>
        <v>0</v>
      </c>
      <c r="H771" s="63">
        <f t="shared" ref="H771" si="309">SUM(H769:H770)</f>
        <v>333</v>
      </c>
      <c r="I771" s="64">
        <f t="shared" ref="I771" si="310">SUM(I769:I770)</f>
        <v>667</v>
      </c>
      <c r="J771" s="62">
        <f t="shared" ref="J771" si="311">SUM(J769:J770)</f>
        <v>0</v>
      </c>
      <c r="K771" s="63">
        <f t="shared" ref="K771" si="312">SUM(K769:K770)</f>
        <v>0</v>
      </c>
      <c r="L771" s="63">
        <f t="shared" ref="L771" si="313">SUM(L769:L770)</f>
        <v>0</v>
      </c>
      <c r="M771" s="64">
        <f t="shared" ref="M771" si="314">SUM(M769:M770)</f>
        <v>0</v>
      </c>
      <c r="N771" s="62">
        <f t="shared" ref="N771" si="315">SUM(N769:N770)</f>
        <v>0</v>
      </c>
      <c r="O771" s="63">
        <f t="shared" ref="O771" si="316">SUM(O769:O770)</f>
        <v>0</v>
      </c>
      <c r="P771" s="63">
        <f t="shared" ref="P771" si="317">SUM(P769:P770)</f>
        <v>0</v>
      </c>
      <c r="Q771" s="64">
        <f t="shared" ref="Q771" si="318">SUM(Q769:Q770)</f>
        <v>0</v>
      </c>
      <c r="R771" s="79"/>
      <c r="S771" s="62">
        <f>SUM(F771:I771)</f>
        <v>1000</v>
      </c>
      <c r="T771" s="63">
        <f>SUM(J771:M771)</f>
        <v>0</v>
      </c>
      <c r="U771" s="100">
        <f>SUM(N771:Q771)</f>
        <v>0</v>
      </c>
    </row>
    <row r="772" spans="1:21" x14ac:dyDescent="0.2">
      <c r="A772" s="11" t="str">
        <f t="shared" si="286"/>
        <v>Lothian</v>
      </c>
      <c r="B772" s="11" t="str">
        <f t="shared" si="293"/>
        <v xml:space="preserve">FORTH VALLEY DAY CASE THEATRES - NOT ATTRIBUTED TO SPECIALTY </v>
      </c>
      <c r="C772" s="498" t="str">
        <f t="shared" si="294"/>
        <v>FORTH VALLEY DAY CASE THEATRES - NOT ATTRIBUTED TO SPECIALTY</v>
      </c>
      <c r="D772" s="89" t="s">
        <v>79</v>
      </c>
      <c r="E772" s="43"/>
      <c r="F772" s="38"/>
      <c r="G772" s="39"/>
      <c r="H772" s="39"/>
      <c r="I772" s="40"/>
      <c r="J772" s="38"/>
      <c r="K772" s="39"/>
      <c r="L772" s="39"/>
      <c r="M772" s="40"/>
      <c r="N772" s="38"/>
      <c r="O772" s="39"/>
      <c r="P772" s="39"/>
      <c r="Q772" s="40"/>
      <c r="R772" s="39"/>
      <c r="S772" s="77"/>
      <c r="T772" s="56"/>
      <c r="U772" s="101"/>
    </row>
    <row r="773" spans="1:21" x14ac:dyDescent="0.2">
      <c r="A773" s="11" t="str">
        <f t="shared" si="286"/>
        <v>Lothian</v>
      </c>
      <c r="B773" s="11" t="str">
        <f t="shared" si="293"/>
        <v xml:space="preserve">FORTH VALLEY DAY CASE THEATRES - NOT ATTRIBUTED TO SPECIALTY </v>
      </c>
      <c r="C773" s="498" t="str">
        <f t="shared" si="294"/>
        <v>FORTH VALLEY DAY CASE THEATRES - NOT ATTRIBUTED TO SPECIALTY</v>
      </c>
      <c r="D773" s="84" t="s">
        <v>79</v>
      </c>
      <c r="E773" s="21" t="s">
        <v>24</v>
      </c>
      <c r="F773" s="23"/>
      <c r="G773" s="24"/>
      <c r="H773" s="24"/>
      <c r="I773" s="25"/>
      <c r="J773" s="23"/>
      <c r="K773" s="24"/>
      <c r="L773" s="24"/>
      <c r="M773" s="25"/>
      <c r="N773" s="23"/>
      <c r="O773" s="24"/>
      <c r="P773" s="24"/>
      <c r="Q773" s="25"/>
      <c r="R773" s="39"/>
      <c r="S773" s="71"/>
      <c r="T773" s="72"/>
      <c r="U773" s="97"/>
    </row>
    <row r="774" spans="1:21" x14ac:dyDescent="0.2">
      <c r="A774" s="11" t="str">
        <f t="shared" si="286"/>
        <v>Lothian</v>
      </c>
      <c r="B774" s="11" t="str">
        <f t="shared" si="293"/>
        <v>FORTH VALLEY DAY CASE THEATRES - NOT ATTRIBUTED TO SPECIALTY11</v>
      </c>
      <c r="C774" s="498" t="str">
        <f t="shared" si="294"/>
        <v>FORTH VALLEY DAY CASE THEATRES - NOT ATTRIBUTED TO SPECIALTY</v>
      </c>
      <c r="D774" s="151">
        <v>11</v>
      </c>
      <c r="E774" s="152" t="s">
        <v>109</v>
      </c>
      <c r="F774" s="153">
        <f t="shared" ref="F774:Q774" si="319">F766-F769</f>
        <v>0</v>
      </c>
      <c r="G774" s="154">
        <f t="shared" si="319"/>
        <v>0</v>
      </c>
      <c r="H774" s="154">
        <f t="shared" si="319"/>
        <v>0</v>
      </c>
      <c r="I774" s="155">
        <f t="shared" si="319"/>
        <v>0</v>
      </c>
      <c r="J774" s="153">
        <f t="shared" si="319"/>
        <v>0</v>
      </c>
      <c r="K774" s="154">
        <f t="shared" si="319"/>
        <v>0</v>
      </c>
      <c r="L774" s="154">
        <f t="shared" si="319"/>
        <v>0</v>
      </c>
      <c r="M774" s="155">
        <f t="shared" si="319"/>
        <v>0</v>
      </c>
      <c r="N774" s="153">
        <f t="shared" si="319"/>
        <v>0</v>
      </c>
      <c r="O774" s="154">
        <f t="shared" si="319"/>
        <v>0</v>
      </c>
      <c r="P774" s="154">
        <f t="shared" si="319"/>
        <v>0</v>
      </c>
      <c r="Q774" s="155">
        <f t="shared" si="319"/>
        <v>0</v>
      </c>
      <c r="R774" s="56"/>
      <c r="S774" s="155">
        <f>S766-S769</f>
        <v>0</v>
      </c>
      <c r="T774" s="154">
        <f>T766-T769</f>
        <v>0</v>
      </c>
      <c r="U774" s="157">
        <f>U766-U769</f>
        <v>0</v>
      </c>
    </row>
    <row r="775" spans="1:21" x14ac:dyDescent="0.2">
      <c r="A775" s="11" t="str">
        <f t="shared" si="286"/>
        <v>Lothian</v>
      </c>
      <c r="B775" s="11" t="str">
        <f t="shared" si="293"/>
        <v>FORTH VALLEY DAY CASE THEATRES - NOT ATTRIBUTED TO SPECIALTY12</v>
      </c>
      <c r="C775" s="498" t="str">
        <f t="shared" si="294"/>
        <v>FORTH VALLEY DAY CASE THEATRES - NOT ATTRIBUTED TO SPECIALTY</v>
      </c>
      <c r="D775" s="151">
        <v>12</v>
      </c>
      <c r="E775" s="152" t="s">
        <v>110</v>
      </c>
      <c r="F775" s="159">
        <f t="shared" ref="F775:U775" si="320">F766-F771</f>
        <v>0</v>
      </c>
      <c r="G775" s="160">
        <f t="shared" si="320"/>
        <v>0</v>
      </c>
      <c r="H775" s="160">
        <f t="shared" si="320"/>
        <v>-333</v>
      </c>
      <c r="I775" s="161">
        <f t="shared" si="320"/>
        <v>-667</v>
      </c>
      <c r="J775" s="159">
        <f t="shared" si="320"/>
        <v>0</v>
      </c>
      <c r="K775" s="160">
        <f t="shared" si="320"/>
        <v>0</v>
      </c>
      <c r="L775" s="160">
        <f t="shared" si="320"/>
        <v>0</v>
      </c>
      <c r="M775" s="161">
        <f t="shared" si="320"/>
        <v>0</v>
      </c>
      <c r="N775" s="159">
        <f t="shared" si="320"/>
        <v>0</v>
      </c>
      <c r="O775" s="160">
        <f t="shared" si="320"/>
        <v>0</v>
      </c>
      <c r="P775" s="160">
        <f t="shared" si="320"/>
        <v>0</v>
      </c>
      <c r="Q775" s="161">
        <f t="shared" si="320"/>
        <v>0</v>
      </c>
      <c r="R775" s="56">
        <f t="shared" si="320"/>
        <v>0</v>
      </c>
      <c r="S775" s="159">
        <f t="shared" si="320"/>
        <v>-1000</v>
      </c>
      <c r="T775" s="160">
        <f t="shared" si="320"/>
        <v>0</v>
      </c>
      <c r="U775" s="162">
        <f t="shared" si="320"/>
        <v>0</v>
      </c>
    </row>
    <row r="776" spans="1:21" x14ac:dyDescent="0.2">
      <c r="A776" s="11" t="str">
        <f t="shared" si="286"/>
        <v>Lothian</v>
      </c>
      <c r="B776" s="11" t="str">
        <f t="shared" si="293"/>
        <v>FORTH VALLEY DAY CASE THEATRES - NOT ATTRIBUTED TO SPECIALTY13</v>
      </c>
      <c r="C776" s="498" t="str">
        <f t="shared" si="294"/>
        <v>FORTH VALLEY DAY CASE THEATRES - NOT ATTRIBUTED TO SPECIALTY</v>
      </c>
      <c r="D776" s="151">
        <v>13</v>
      </c>
      <c r="E776" s="158" t="s">
        <v>27</v>
      </c>
      <c r="F776" s="170">
        <f>F760+F775</f>
        <v>0</v>
      </c>
      <c r="G776" s="164">
        <f>F776+G775</f>
        <v>0</v>
      </c>
      <c r="H776" s="164">
        <f t="shared" ref="H776" si="321">G776+H775</f>
        <v>-333</v>
      </c>
      <c r="I776" s="166">
        <f t="shared" ref="I776" si="322">H776+I775</f>
        <v>-1000</v>
      </c>
      <c r="J776" s="163">
        <f t="shared" ref="J776" si="323">I776+J775</f>
        <v>-1000</v>
      </c>
      <c r="K776" s="164">
        <f t="shared" ref="K776" si="324">J776+K775</f>
        <v>-1000</v>
      </c>
      <c r="L776" s="164">
        <f t="shared" ref="L776" si="325">K776+L775</f>
        <v>-1000</v>
      </c>
      <c r="M776" s="166">
        <f t="shared" ref="M776" si="326">L776+M775</f>
        <v>-1000</v>
      </c>
      <c r="N776" s="163">
        <f t="shared" ref="N776" si="327">M776+N775</f>
        <v>-1000</v>
      </c>
      <c r="O776" s="164">
        <f t="shared" ref="O776" si="328">N776+O775</f>
        <v>-1000</v>
      </c>
      <c r="P776" s="164">
        <f t="shared" ref="P776" si="329">O776+P775</f>
        <v>-1000</v>
      </c>
      <c r="Q776" s="166">
        <f t="shared" ref="Q776" si="330">P776+Q775</f>
        <v>-1000</v>
      </c>
      <c r="R776" s="56"/>
      <c r="S776" s="163">
        <f>I776</f>
        <v>-1000</v>
      </c>
      <c r="T776" s="164">
        <f>M776</f>
        <v>-1000</v>
      </c>
      <c r="U776" s="165">
        <f>Q776</f>
        <v>-1000</v>
      </c>
    </row>
    <row r="777" spans="1:21" x14ac:dyDescent="0.2">
      <c r="A777" s="11" t="str">
        <f t="shared" si="286"/>
        <v>Lothian</v>
      </c>
      <c r="B777" s="11" t="str">
        <f t="shared" si="293"/>
        <v>FORTH VALLEY DAY CASE THEATRES - NOT ATTRIBUTED TO SPECIALTY14</v>
      </c>
      <c r="C777" s="498" t="str">
        <f t="shared" si="294"/>
        <v>FORTH VALLEY DAY CASE THEATRES - NOT ATTRIBUTED TO SPECIALTY</v>
      </c>
      <c r="D777" s="151">
        <v>14</v>
      </c>
      <c r="E777" s="152" t="s">
        <v>25</v>
      </c>
      <c r="F777" s="163" t="e">
        <f t="shared" ref="F777" si="331">F776/(F771/13)</f>
        <v>#DIV/0!</v>
      </c>
      <c r="G777" s="164" t="e">
        <f t="shared" ref="G777" si="332">G776/(G771/13)</f>
        <v>#DIV/0!</v>
      </c>
      <c r="H777" s="164">
        <f t="shared" ref="H777" si="333">H776/(H771/13)</f>
        <v>-13</v>
      </c>
      <c r="I777" s="166">
        <f t="shared" ref="I777" si="334">I776/(I771/13)</f>
        <v>-19.490254872563717</v>
      </c>
      <c r="J777" s="163" t="e">
        <f t="shared" ref="J777" si="335">J776/(J771/13)</f>
        <v>#DIV/0!</v>
      </c>
      <c r="K777" s="164" t="e">
        <f t="shared" ref="K777" si="336">K776/(K771/13)</f>
        <v>#DIV/0!</v>
      </c>
      <c r="L777" s="164" t="e">
        <f t="shared" ref="L777" si="337">L776/(L771/13)</f>
        <v>#DIV/0!</v>
      </c>
      <c r="M777" s="166" t="e">
        <f t="shared" ref="M777" si="338">M776/(M771/13)</f>
        <v>#DIV/0!</v>
      </c>
      <c r="N777" s="163" t="e">
        <f t="shared" ref="N777" si="339">N776/(N771/13)</f>
        <v>#DIV/0!</v>
      </c>
      <c r="O777" s="164" t="e">
        <f t="shared" ref="O777" si="340">O776/(O771/13)</f>
        <v>#DIV/0!</v>
      </c>
      <c r="P777" s="164" t="e">
        <f t="shared" ref="P777" si="341">P776/(P771/13)</f>
        <v>#DIV/0!</v>
      </c>
      <c r="Q777" s="166" t="e">
        <f t="shared" ref="Q777" si="342">Q776/(Q771/13)</f>
        <v>#DIV/0!</v>
      </c>
      <c r="R777" s="56"/>
      <c r="S777" s="163">
        <f>I777</f>
        <v>-19.490254872563717</v>
      </c>
      <c r="T777" s="164" t="e">
        <f>M777</f>
        <v>#DIV/0!</v>
      </c>
      <c r="U777" s="165" t="e">
        <f>Q777</f>
        <v>#DIV/0!</v>
      </c>
    </row>
    <row r="778" spans="1:21" x14ac:dyDescent="0.2">
      <c r="A778" s="11" t="str">
        <f t="shared" si="286"/>
        <v>Lothian</v>
      </c>
      <c r="B778" s="11" t="str">
        <f t="shared" si="293"/>
        <v>FORTH VALLEY DAY CASE THEATRES - NOT ATTRIBUTED TO SPECIALTY15</v>
      </c>
      <c r="C778" s="498" t="str">
        <f t="shared" si="294"/>
        <v>FORTH VALLEY DAY CASE THEATRES - NOT ATTRIBUTED TO SPECIALTY</v>
      </c>
      <c r="D778" s="86">
        <v>15</v>
      </c>
      <c r="E778" s="45" t="s">
        <v>30</v>
      </c>
      <c r="F778" s="48"/>
      <c r="G778" s="46"/>
      <c r="H778" s="46">
        <v>-333</v>
      </c>
      <c r="I778" s="46">
        <v>-1000</v>
      </c>
      <c r="J778" s="48"/>
      <c r="K778" s="46"/>
      <c r="L778" s="46"/>
      <c r="M778" s="47"/>
      <c r="N778" s="48"/>
      <c r="O778" s="46"/>
      <c r="P778" s="46"/>
      <c r="Q778" s="47"/>
      <c r="R778" s="39"/>
      <c r="S778" s="163">
        <f>I778</f>
        <v>-1000</v>
      </c>
      <c r="T778" s="164">
        <f>M778</f>
        <v>0</v>
      </c>
      <c r="U778" s="165">
        <f>Q778</f>
        <v>0</v>
      </c>
    </row>
    <row r="779" spans="1:21" x14ac:dyDescent="0.2">
      <c r="A779" s="11" t="str">
        <f t="shared" si="286"/>
        <v>Lothian</v>
      </c>
      <c r="B779" s="11" t="str">
        <f t="shared" si="293"/>
        <v>FORTH VALLEY DAY CASE THEATRES - NOT ATTRIBUTED TO SPECIALTY16</v>
      </c>
      <c r="C779" s="498" t="str">
        <f t="shared" si="294"/>
        <v>FORTH VALLEY DAY CASE THEATRES - NOT ATTRIBUTED TO SPECIALTY</v>
      </c>
      <c r="D779" s="151">
        <v>16</v>
      </c>
      <c r="E779" s="152" t="s">
        <v>187</v>
      </c>
      <c r="F779" s="163">
        <v>0</v>
      </c>
      <c r="G779" s="164">
        <v>0</v>
      </c>
      <c r="H779" s="164">
        <v>0</v>
      </c>
      <c r="I779" s="166">
        <v>0</v>
      </c>
      <c r="J779" s="163">
        <v>0</v>
      </c>
      <c r="K779" s="164">
        <v>0</v>
      </c>
      <c r="L779" s="164">
        <v>0</v>
      </c>
      <c r="M779" s="166">
        <v>0</v>
      </c>
      <c r="N779" s="400">
        <v>0</v>
      </c>
      <c r="O779" s="401">
        <v>0</v>
      </c>
      <c r="P779" s="401">
        <v>0</v>
      </c>
      <c r="Q779" s="402">
        <v>0</v>
      </c>
      <c r="R779" s="39"/>
      <c r="S779" s="163">
        <f>I779</f>
        <v>0</v>
      </c>
      <c r="T779" s="164">
        <f>M779</f>
        <v>0</v>
      </c>
      <c r="U779" s="165">
        <f>Q779</f>
        <v>0</v>
      </c>
    </row>
    <row r="780" spans="1:21" ht="13.5" thickBot="1" x14ac:dyDescent="0.25">
      <c r="A780" s="11" t="str">
        <f t="shared" si="286"/>
        <v>Lothian</v>
      </c>
      <c r="B780" s="11" t="str">
        <f t="shared" si="293"/>
        <v>FORTH VALLEY DAY CASE THEATRES - NOT ATTRIBUTED TO SPECIALTY17</v>
      </c>
      <c r="C780" s="497" t="str">
        <f t="shared" si="294"/>
        <v>FORTH VALLEY DAY CASE THEATRES - NOT ATTRIBUTED TO SPECIALTY</v>
      </c>
      <c r="D780" s="534">
        <v>17</v>
      </c>
      <c r="E780" s="106" t="s">
        <v>31</v>
      </c>
      <c r="F780" s="107"/>
      <c r="G780" s="108"/>
      <c r="H780" s="108"/>
      <c r="I780" s="109"/>
      <c r="J780" s="107"/>
      <c r="K780" s="108"/>
      <c r="L780" s="108"/>
      <c r="M780" s="109"/>
      <c r="N780" s="107"/>
      <c r="O780" s="108"/>
      <c r="P780" s="108"/>
      <c r="Q780" s="109"/>
      <c r="R780" s="110"/>
      <c r="S780" s="174">
        <f>I780</f>
        <v>0</v>
      </c>
      <c r="T780" s="175">
        <f>M780</f>
        <v>0</v>
      </c>
      <c r="U780" s="178">
        <f>Q780</f>
        <v>0</v>
      </c>
    </row>
  </sheetData>
  <sheetProtection autoFilter="0"/>
  <mergeCells count="7">
    <mergeCell ref="F1:N1"/>
    <mergeCell ref="F2:N2"/>
    <mergeCell ref="C5:D5"/>
    <mergeCell ref="C6:D6"/>
    <mergeCell ref="F10:I10"/>
    <mergeCell ref="J10:M10"/>
    <mergeCell ref="N10:Q10"/>
  </mergeCells>
  <dataValidations count="1">
    <dataValidation type="list" allowBlank="1" showInputMessage="1" showErrorMessage="1" sqref="D13 D37 D61 D85 D109 D133 D157 D181 D205 D229 D253 D277 D301 D325 D349 D373 D397 D421 D445 D469 D493 D517 D541 D565 D589 D637 D661 D685 D613 D709 D733 D757">
      <formula1>OP_Specialties</formula1>
    </dataValidation>
  </dataValidations>
  <pageMargins left="0.70866141732283472" right="0.70866141732283472" top="0.74803149606299213" bottom="0.74803149606299213" header="0.31496062992125984" footer="0.31496062992125984"/>
  <pageSetup paperSize="9" scale="52" fitToHeight="23" orientation="landscape" r:id="rId1"/>
  <headerFooter>
    <oddFooter>&amp;L&amp;F &amp;A&amp;RPage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154"/>
  <sheetViews>
    <sheetView showGridLines="0" zoomScale="90" zoomScaleNormal="90" workbookViewId="0">
      <pane xSplit="5" ySplit="12" topLeftCell="F93" activePane="bottomRight" state="frozen"/>
      <selection activeCell="C8" sqref="C8"/>
      <selection pane="topRight" activeCell="C8" sqref="C8"/>
      <selection pane="bottomLeft" activeCell="C8" sqref="C8"/>
      <selection pane="bottomRight" activeCell="E111" sqref="E111"/>
    </sheetView>
  </sheetViews>
  <sheetFormatPr defaultColWidth="9.140625" defaultRowHeight="12.75" x14ac:dyDescent="0.2"/>
  <cols>
    <col min="1" max="1" width="9.140625" style="11" hidden="1" customWidth="1"/>
    <col min="2" max="2" width="16.28515625" style="11" hidden="1" customWidth="1"/>
    <col min="3" max="3" width="16.7109375" style="112" customWidth="1"/>
    <col min="4" max="4" width="11.28515625" style="53" customWidth="1"/>
    <col min="5" max="5" width="79.5703125" style="11" bestFit="1" customWidth="1"/>
    <col min="6" max="17" width="9.28515625" style="12" customWidth="1"/>
    <col min="18" max="18" width="1.7109375" style="198" customWidth="1"/>
    <col min="19" max="21" width="10.42578125" style="12" customWidth="1"/>
    <col min="22" max="16384" width="9.140625" style="11"/>
  </cols>
  <sheetData>
    <row r="1" spans="1:21" ht="12.75" customHeight="1" x14ac:dyDescent="0.2">
      <c r="C1" s="388" t="s">
        <v>7</v>
      </c>
      <c r="D1" s="11"/>
      <c r="E1" s="12"/>
      <c r="F1" s="566" t="s">
        <v>160</v>
      </c>
      <c r="G1" s="566"/>
      <c r="H1" s="566"/>
      <c r="I1" s="566"/>
      <c r="J1" s="566"/>
      <c r="K1" s="566"/>
      <c r="L1" s="566"/>
      <c r="M1" s="566"/>
      <c r="N1" s="566"/>
      <c r="O1" s="210"/>
      <c r="P1" s="210"/>
      <c r="U1" s="11"/>
    </row>
    <row r="2" spans="1:21" x14ac:dyDescent="0.2">
      <c r="D2" s="11"/>
      <c r="E2" s="12"/>
      <c r="F2" s="566" t="s">
        <v>203</v>
      </c>
      <c r="G2" s="566"/>
      <c r="H2" s="566"/>
      <c r="I2" s="566"/>
      <c r="J2" s="566"/>
      <c r="K2" s="566"/>
      <c r="L2" s="566"/>
      <c r="M2" s="566"/>
      <c r="N2" s="566"/>
      <c r="U2" s="11"/>
    </row>
    <row r="3" spans="1:21" x14ac:dyDescent="0.2">
      <c r="C3" s="388" t="s">
        <v>11</v>
      </c>
      <c r="D3" s="11"/>
      <c r="E3" s="12"/>
      <c r="U3" s="11"/>
    </row>
    <row r="4" spans="1:21" x14ac:dyDescent="0.2">
      <c r="E4" s="12"/>
    </row>
    <row r="5" spans="1:21" ht="15" customHeight="1" x14ac:dyDescent="0.2">
      <c r="C5" s="567" t="s">
        <v>23</v>
      </c>
      <c r="D5" s="568"/>
      <c r="E5" s="406" t="str">
        <f>HB_Name</f>
        <v>Lothian</v>
      </c>
    </row>
    <row r="6" spans="1:21" ht="15" customHeight="1" x14ac:dyDescent="0.2">
      <c r="C6" s="567" t="s">
        <v>18</v>
      </c>
      <c r="D6" s="568"/>
      <c r="E6" s="406">
        <f>'1.Front Page'!B7</f>
        <v>43642</v>
      </c>
    </row>
    <row r="7" spans="1:21" ht="13.5" thickBot="1" x14ac:dyDescent="0.25"/>
    <row r="8" spans="1:21" ht="16.5" thickBot="1" x14ac:dyDescent="0.3">
      <c r="C8" s="454" t="s">
        <v>250</v>
      </c>
      <c r="D8" s="452"/>
      <c r="E8" s="453"/>
    </row>
    <row r="9" spans="1:21" ht="13.5" thickBot="1" x14ac:dyDescent="0.25">
      <c r="F9" s="133">
        <v>12</v>
      </c>
      <c r="G9" s="133">
        <v>15</v>
      </c>
      <c r="H9" s="133">
        <v>18</v>
      </c>
      <c r="I9" s="133">
        <v>21</v>
      </c>
      <c r="J9" s="133">
        <v>24</v>
      </c>
      <c r="K9" s="133">
        <v>27</v>
      </c>
      <c r="L9" s="133">
        <v>30</v>
      </c>
      <c r="M9" s="133">
        <v>33</v>
      </c>
      <c r="N9" s="133">
        <v>36</v>
      </c>
      <c r="O9" s="133">
        <v>39</v>
      </c>
      <c r="P9" s="133">
        <v>42</v>
      </c>
      <c r="Q9" s="133">
        <v>45</v>
      </c>
    </row>
    <row r="10" spans="1:21" s="14" customFormat="1" x14ac:dyDescent="0.2">
      <c r="C10" s="389"/>
      <c r="D10" s="90"/>
      <c r="E10" s="91"/>
      <c r="F10" s="569" t="s">
        <v>4</v>
      </c>
      <c r="G10" s="570"/>
      <c r="H10" s="570"/>
      <c r="I10" s="571"/>
      <c r="J10" s="572" t="s">
        <v>5</v>
      </c>
      <c r="K10" s="570"/>
      <c r="L10" s="570"/>
      <c r="M10" s="573"/>
      <c r="N10" s="569" t="s">
        <v>6</v>
      </c>
      <c r="O10" s="570"/>
      <c r="P10" s="570"/>
      <c r="Q10" s="571"/>
      <c r="R10" s="199"/>
      <c r="S10" s="93" t="s">
        <v>4</v>
      </c>
      <c r="T10" s="94" t="s">
        <v>5</v>
      </c>
      <c r="U10" s="95" t="s">
        <v>6</v>
      </c>
    </row>
    <row r="11" spans="1:21" s="14" customFormat="1" x14ac:dyDescent="0.2">
      <c r="C11" s="390"/>
      <c r="D11" s="15"/>
      <c r="E11" s="16"/>
      <c r="F11" s="17" t="s">
        <v>0</v>
      </c>
      <c r="G11" s="18" t="s">
        <v>1</v>
      </c>
      <c r="H11" s="18" t="s">
        <v>2</v>
      </c>
      <c r="I11" s="19" t="s">
        <v>3</v>
      </c>
      <c r="J11" s="350" t="s">
        <v>0</v>
      </c>
      <c r="K11" s="18" t="s">
        <v>1</v>
      </c>
      <c r="L11" s="18" t="s">
        <v>2</v>
      </c>
      <c r="M11" s="369" t="s">
        <v>3</v>
      </c>
      <c r="N11" s="17" t="s">
        <v>0</v>
      </c>
      <c r="O11" s="18" t="s">
        <v>1</v>
      </c>
      <c r="P11" s="18" t="s">
        <v>2</v>
      </c>
      <c r="Q11" s="19" t="s">
        <v>3</v>
      </c>
      <c r="R11" s="200"/>
      <c r="S11" s="17"/>
      <c r="T11" s="18"/>
      <c r="U11" s="96"/>
    </row>
    <row r="12" spans="1:21" s="142" customFormat="1" ht="26.25" thickBot="1" x14ac:dyDescent="0.25">
      <c r="A12" s="142" t="s">
        <v>95</v>
      </c>
      <c r="B12" s="142" t="s">
        <v>96</v>
      </c>
      <c r="C12" s="391" t="s">
        <v>20</v>
      </c>
      <c r="D12" s="143" t="s">
        <v>10</v>
      </c>
      <c r="E12" s="144"/>
      <c r="F12" s="145" t="s">
        <v>97</v>
      </c>
      <c r="G12" s="146" t="s">
        <v>98</v>
      </c>
      <c r="H12" s="146" t="s">
        <v>99</v>
      </c>
      <c r="I12" s="147" t="s">
        <v>100</v>
      </c>
      <c r="J12" s="351" t="s">
        <v>101</v>
      </c>
      <c r="K12" s="146" t="s">
        <v>102</v>
      </c>
      <c r="L12" s="146" t="s">
        <v>103</v>
      </c>
      <c r="M12" s="370" t="s">
        <v>104</v>
      </c>
      <c r="N12" s="145" t="s">
        <v>105</v>
      </c>
      <c r="O12" s="146" t="s">
        <v>106</v>
      </c>
      <c r="P12" s="146" t="s">
        <v>107</v>
      </c>
      <c r="Q12" s="147" t="s">
        <v>108</v>
      </c>
      <c r="R12" s="201"/>
      <c r="S12" s="145" t="s">
        <v>4</v>
      </c>
      <c r="T12" s="146" t="s">
        <v>5</v>
      </c>
      <c r="U12" s="149" t="s">
        <v>6</v>
      </c>
    </row>
    <row r="13" spans="1:21" ht="18.75" thickBot="1" x14ac:dyDescent="0.3">
      <c r="A13" s="11" t="str">
        <f>$E$5</f>
        <v>Lothian</v>
      </c>
      <c r="B13" s="11" t="str">
        <f>CONCATENATE(C13,D13)</f>
        <v>All RadiologyAll Radiology</v>
      </c>
      <c r="C13" s="392" t="str">
        <f>D13</f>
        <v>All Radiology</v>
      </c>
      <c r="D13" s="68" t="s">
        <v>220</v>
      </c>
      <c r="E13" s="80"/>
      <c r="F13" s="362"/>
      <c r="G13" s="81"/>
      <c r="H13" s="81"/>
      <c r="I13" s="363"/>
      <c r="J13" s="81"/>
      <c r="K13" s="81"/>
      <c r="L13" s="81"/>
      <c r="M13" s="81"/>
      <c r="N13" s="382"/>
      <c r="O13" s="69"/>
      <c r="P13" s="69"/>
      <c r="Q13" s="383"/>
      <c r="R13" s="69"/>
      <c r="S13" s="382"/>
      <c r="T13" s="69"/>
      <c r="U13" s="82"/>
    </row>
    <row r="14" spans="1:21" x14ac:dyDescent="0.2">
      <c r="A14" s="11" t="str">
        <f>$E$5</f>
        <v>Lothian</v>
      </c>
      <c r="B14" s="11" t="str">
        <f>CONCATENATE(C14,D14)</f>
        <v>All Radiology1</v>
      </c>
      <c r="C14" s="393" t="str">
        <f>C13</f>
        <v>All Radiology</v>
      </c>
      <c r="D14" s="84">
        <v>1</v>
      </c>
      <c r="E14" s="21" t="s">
        <v>230</v>
      </c>
      <c r="F14" s="62">
        <f>SUM(F36,F58,F80,F102)</f>
        <v>663</v>
      </c>
      <c r="G14" s="20"/>
      <c r="H14" s="20"/>
      <c r="I14" s="117"/>
      <c r="J14" s="13"/>
      <c r="K14" s="13"/>
      <c r="L14" s="13"/>
      <c r="M14" s="13"/>
      <c r="N14" s="125"/>
      <c r="O14" s="13"/>
      <c r="P14" s="13"/>
      <c r="Q14" s="126"/>
      <c r="R14" s="200"/>
      <c r="S14" s="116"/>
      <c r="T14" s="20"/>
      <c r="U14" s="118"/>
    </row>
    <row r="15" spans="1:21" x14ac:dyDescent="0.2">
      <c r="A15" s="11" t="str">
        <f t="shared" ref="A15:A78" si="0">$E$5</f>
        <v>Lothian</v>
      </c>
      <c r="B15" s="11" t="str">
        <f t="shared" ref="B15:B78" si="1">CONCATENATE(C15,D15)</f>
        <v>All Radiology2</v>
      </c>
      <c r="C15" s="393" t="str">
        <f t="shared" ref="C15:C34" si="2">C14</f>
        <v>All Radiology</v>
      </c>
      <c r="D15" s="84">
        <v>2</v>
      </c>
      <c r="E15" s="21" t="s">
        <v>231</v>
      </c>
      <c r="F15" s="62">
        <f>SUM(F37,F59,F81,F103)</f>
        <v>236</v>
      </c>
      <c r="G15" s="20"/>
      <c r="H15" s="20"/>
      <c r="I15" s="117"/>
      <c r="J15" s="20"/>
      <c r="K15" s="20"/>
      <c r="L15" s="20"/>
      <c r="M15" s="20"/>
      <c r="N15" s="116"/>
      <c r="O15" s="20"/>
      <c r="P15" s="20"/>
      <c r="Q15" s="117"/>
      <c r="R15" s="200"/>
      <c r="S15" s="116"/>
      <c r="T15" s="20"/>
      <c r="U15" s="118"/>
    </row>
    <row r="16" spans="1:21" x14ac:dyDescent="0.2">
      <c r="A16" s="11" t="str">
        <f t="shared" si="0"/>
        <v>Lothian</v>
      </c>
      <c r="B16" s="11" t="str">
        <f t="shared" si="1"/>
        <v>All Radiology3</v>
      </c>
      <c r="C16" s="393" t="str">
        <f t="shared" si="2"/>
        <v>All Radiology</v>
      </c>
      <c r="D16" s="84">
        <v>3</v>
      </c>
      <c r="E16" s="21" t="s">
        <v>94</v>
      </c>
      <c r="F16" s="62">
        <f>SUM(F38,F60,F82,F104)</f>
        <v>7492</v>
      </c>
      <c r="G16" s="20"/>
      <c r="H16" s="20"/>
      <c r="I16" s="117"/>
      <c r="J16" s="20"/>
      <c r="K16" s="20"/>
      <c r="L16" s="20"/>
      <c r="M16" s="20"/>
      <c r="N16" s="116"/>
      <c r="O16" s="20"/>
      <c r="P16" s="20"/>
      <c r="Q16" s="117"/>
      <c r="R16" s="200"/>
      <c r="S16" s="116"/>
      <c r="T16" s="20"/>
      <c r="U16" s="118"/>
    </row>
    <row r="17" spans="1:21" x14ac:dyDescent="0.2">
      <c r="A17" s="11" t="str">
        <f t="shared" si="0"/>
        <v>Lothian</v>
      </c>
      <c r="B17" s="11" t="str">
        <f t="shared" si="1"/>
        <v xml:space="preserve">All Radiology </v>
      </c>
      <c r="C17" s="393" t="str">
        <f t="shared" si="2"/>
        <v>All Radiology</v>
      </c>
      <c r="D17" s="88" t="s">
        <v>79</v>
      </c>
      <c r="E17" s="34"/>
      <c r="F17" s="116"/>
      <c r="G17" s="20"/>
      <c r="H17" s="20"/>
      <c r="I17" s="117"/>
      <c r="J17" s="52"/>
      <c r="K17" s="52"/>
      <c r="L17" s="52"/>
      <c r="M17" s="52"/>
      <c r="N17" s="127"/>
      <c r="O17" s="52"/>
      <c r="P17" s="52"/>
      <c r="Q17" s="128"/>
      <c r="R17" s="200"/>
      <c r="S17" s="116"/>
      <c r="T17" s="20"/>
      <c r="U17" s="118"/>
    </row>
    <row r="18" spans="1:21" s="14" customFormat="1" x14ac:dyDescent="0.2">
      <c r="A18" s="11" t="str">
        <f t="shared" si="0"/>
        <v>Lothian</v>
      </c>
      <c r="B18" s="11" t="str">
        <f t="shared" si="1"/>
        <v xml:space="preserve">All Radiology </v>
      </c>
      <c r="C18" s="393" t="str">
        <f t="shared" si="2"/>
        <v>All Radiology</v>
      </c>
      <c r="D18" s="84" t="s">
        <v>79</v>
      </c>
      <c r="E18" s="21" t="s">
        <v>33</v>
      </c>
      <c r="F18" s="23"/>
      <c r="G18" s="24"/>
      <c r="H18" s="24"/>
      <c r="I18" s="25"/>
      <c r="J18" s="24"/>
      <c r="K18" s="24"/>
      <c r="L18" s="24"/>
      <c r="M18" s="24"/>
      <c r="N18" s="23"/>
      <c r="O18" s="24"/>
      <c r="P18" s="24"/>
      <c r="Q18" s="25"/>
      <c r="R18" s="200"/>
      <c r="S18" s="23"/>
      <c r="T18" s="24"/>
      <c r="U18" s="104"/>
    </row>
    <row r="19" spans="1:21" x14ac:dyDescent="0.2">
      <c r="A19" s="11" t="str">
        <f t="shared" si="0"/>
        <v>Lothian</v>
      </c>
      <c r="B19" s="11" t="str">
        <f t="shared" si="1"/>
        <v>All Radiology4</v>
      </c>
      <c r="C19" s="393" t="str">
        <f t="shared" si="2"/>
        <v>All Radiology</v>
      </c>
      <c r="D19" s="151">
        <v>4</v>
      </c>
      <c r="E19" s="195" t="s">
        <v>14</v>
      </c>
      <c r="F19" s="153">
        <f>SUM(F41,F63,F85,F107)</f>
        <v>12236</v>
      </c>
      <c r="G19" s="154">
        <f t="shared" ref="G19:Q20" si="3">SUM(G41,G63,G85,G107)</f>
        <v>12236</v>
      </c>
      <c r="H19" s="154">
        <f t="shared" si="3"/>
        <v>12236</v>
      </c>
      <c r="I19" s="155">
        <f t="shared" si="3"/>
        <v>12236</v>
      </c>
      <c r="J19" s="343">
        <f t="shared" si="3"/>
        <v>0</v>
      </c>
      <c r="K19" s="154">
        <f t="shared" si="3"/>
        <v>0</v>
      </c>
      <c r="L19" s="154">
        <f t="shared" si="3"/>
        <v>0</v>
      </c>
      <c r="M19" s="371">
        <f t="shared" si="3"/>
        <v>0</v>
      </c>
      <c r="N19" s="153">
        <f t="shared" si="3"/>
        <v>0</v>
      </c>
      <c r="O19" s="154">
        <f t="shared" si="3"/>
        <v>0</v>
      </c>
      <c r="P19" s="154">
        <f t="shared" si="3"/>
        <v>0</v>
      </c>
      <c r="Q19" s="155">
        <f t="shared" si="3"/>
        <v>0</v>
      </c>
      <c r="R19" s="202"/>
      <c r="S19" s="179">
        <f>SUM(F19:I19)</f>
        <v>48944</v>
      </c>
      <c r="T19" s="180">
        <f>SUM(J19:M19)</f>
        <v>0</v>
      </c>
      <c r="U19" s="181">
        <f>SUM(N19:Q19)</f>
        <v>0</v>
      </c>
    </row>
    <row r="20" spans="1:21" x14ac:dyDescent="0.2">
      <c r="A20" s="11" t="str">
        <f t="shared" si="0"/>
        <v>Lothian</v>
      </c>
      <c r="B20" s="11" t="str">
        <f t="shared" si="1"/>
        <v>All Radiology5</v>
      </c>
      <c r="C20" s="393" t="str">
        <f t="shared" si="2"/>
        <v>All Radiology</v>
      </c>
      <c r="D20" s="182">
        <v>5</v>
      </c>
      <c r="E20" s="196" t="s">
        <v>13</v>
      </c>
      <c r="F20" s="153">
        <f>SUM(F42,F64,F86,F108)</f>
        <v>0</v>
      </c>
      <c r="G20" s="154">
        <f t="shared" si="3"/>
        <v>0</v>
      </c>
      <c r="H20" s="154">
        <f t="shared" si="3"/>
        <v>0</v>
      </c>
      <c r="I20" s="155">
        <f t="shared" si="3"/>
        <v>0</v>
      </c>
      <c r="J20" s="343">
        <f t="shared" si="3"/>
        <v>0</v>
      </c>
      <c r="K20" s="154">
        <f t="shared" si="3"/>
        <v>0</v>
      </c>
      <c r="L20" s="154">
        <f t="shared" si="3"/>
        <v>0</v>
      </c>
      <c r="M20" s="371">
        <f t="shared" si="3"/>
        <v>0</v>
      </c>
      <c r="N20" s="153">
        <f t="shared" si="3"/>
        <v>0</v>
      </c>
      <c r="O20" s="154">
        <f t="shared" si="3"/>
        <v>0</v>
      </c>
      <c r="P20" s="154">
        <f t="shared" si="3"/>
        <v>0</v>
      </c>
      <c r="Q20" s="155">
        <f t="shared" si="3"/>
        <v>0</v>
      </c>
      <c r="R20" s="202"/>
      <c r="S20" s="163">
        <f t="shared" ref="S20" si="4">SUM(F20:I20)</f>
        <v>0</v>
      </c>
      <c r="T20" s="164">
        <f t="shared" ref="T20" si="5">SUM(J20:M20)</f>
        <v>0</v>
      </c>
      <c r="U20" s="165">
        <f t="shared" ref="U20" si="6">SUM(N20:Q20)</f>
        <v>0</v>
      </c>
    </row>
    <row r="21" spans="1:21" s="14" customFormat="1" x14ac:dyDescent="0.2">
      <c r="A21" s="11" t="str">
        <f t="shared" si="0"/>
        <v>Lothian</v>
      </c>
      <c r="B21" s="11" t="str">
        <f t="shared" si="1"/>
        <v>All Radiology6</v>
      </c>
      <c r="C21" s="393" t="str">
        <f t="shared" si="2"/>
        <v>All Radiology</v>
      </c>
      <c r="D21" s="84">
        <v>6</v>
      </c>
      <c r="E21" s="21" t="s">
        <v>16</v>
      </c>
      <c r="F21" s="62">
        <f>F19-F20</f>
        <v>12236</v>
      </c>
      <c r="G21" s="63">
        <f t="shared" ref="G21:U21" si="7">G19-G20</f>
        <v>12236</v>
      </c>
      <c r="H21" s="63">
        <f t="shared" si="7"/>
        <v>12236</v>
      </c>
      <c r="I21" s="64">
        <f t="shared" si="7"/>
        <v>12236</v>
      </c>
      <c r="J21" s="352">
        <f t="shared" si="7"/>
        <v>0</v>
      </c>
      <c r="K21" s="63">
        <f t="shared" si="7"/>
        <v>0</v>
      </c>
      <c r="L21" s="63">
        <f t="shared" si="7"/>
        <v>0</v>
      </c>
      <c r="M21" s="372">
        <f t="shared" si="7"/>
        <v>0</v>
      </c>
      <c r="N21" s="62">
        <f t="shared" si="7"/>
        <v>0</v>
      </c>
      <c r="O21" s="63">
        <f t="shared" si="7"/>
        <v>0</v>
      </c>
      <c r="P21" s="63">
        <f t="shared" si="7"/>
        <v>0</v>
      </c>
      <c r="Q21" s="64">
        <f t="shared" si="7"/>
        <v>0</v>
      </c>
      <c r="R21" s="202"/>
      <c r="S21" s="386">
        <f t="shared" si="7"/>
        <v>48944</v>
      </c>
      <c r="T21" s="342">
        <f t="shared" si="7"/>
        <v>0</v>
      </c>
      <c r="U21" s="387">
        <f t="shared" si="7"/>
        <v>0</v>
      </c>
    </row>
    <row r="22" spans="1:21" s="42" customFormat="1" x14ac:dyDescent="0.2">
      <c r="A22" s="11" t="str">
        <f t="shared" si="0"/>
        <v>Lothian</v>
      </c>
      <c r="B22" s="11" t="str">
        <f t="shared" si="1"/>
        <v xml:space="preserve">All Radiology </v>
      </c>
      <c r="C22" s="393" t="str">
        <f t="shared" si="2"/>
        <v>All Radiology</v>
      </c>
      <c r="D22" s="88" t="s">
        <v>79</v>
      </c>
      <c r="E22" s="34"/>
      <c r="F22" s="74"/>
      <c r="G22" s="75"/>
      <c r="H22" s="75"/>
      <c r="I22" s="76"/>
      <c r="J22" s="56"/>
      <c r="K22" s="56"/>
      <c r="L22" s="56"/>
      <c r="M22" s="56"/>
      <c r="N22" s="77"/>
      <c r="O22" s="56"/>
      <c r="P22" s="56"/>
      <c r="Q22" s="78"/>
      <c r="R22" s="202"/>
      <c r="S22" s="77"/>
      <c r="T22" s="56"/>
      <c r="U22" s="101"/>
    </row>
    <row r="23" spans="1:21" s="14" customFormat="1" x14ac:dyDescent="0.2">
      <c r="A23" s="11" t="str">
        <f t="shared" si="0"/>
        <v>Lothian</v>
      </c>
      <c r="B23" s="11" t="str">
        <f t="shared" si="1"/>
        <v xml:space="preserve">All Radiology </v>
      </c>
      <c r="C23" s="393" t="str">
        <f t="shared" si="2"/>
        <v>All Radiology</v>
      </c>
      <c r="D23" s="84" t="s">
        <v>79</v>
      </c>
      <c r="E23" s="21" t="s">
        <v>29</v>
      </c>
      <c r="F23" s="71"/>
      <c r="G23" s="72"/>
      <c r="H23" s="72"/>
      <c r="I23" s="73"/>
      <c r="J23" s="72"/>
      <c r="K23" s="72"/>
      <c r="L23" s="72"/>
      <c r="M23" s="72"/>
      <c r="N23" s="71"/>
      <c r="O23" s="72"/>
      <c r="P23" s="72"/>
      <c r="Q23" s="73"/>
      <c r="R23" s="202"/>
      <c r="S23" s="71"/>
      <c r="T23" s="72"/>
      <c r="U23" s="97"/>
    </row>
    <row r="24" spans="1:21" s="42" customFormat="1" x14ac:dyDescent="0.2">
      <c r="A24" s="11" t="str">
        <f t="shared" si="0"/>
        <v>Lothian</v>
      </c>
      <c r="B24" s="11" t="str">
        <f t="shared" si="1"/>
        <v>All Radiology7</v>
      </c>
      <c r="C24" s="393" t="str">
        <f t="shared" si="2"/>
        <v>All Radiology</v>
      </c>
      <c r="D24" s="151">
        <v>7</v>
      </c>
      <c r="E24" s="195" t="s">
        <v>46</v>
      </c>
      <c r="F24" s="153">
        <f>SUM(F46,F68,F90,F112)</f>
        <v>7408</v>
      </c>
      <c r="G24" s="154">
        <f t="shared" ref="G24:Q25" si="8">SUM(G46,G68,G90,G112)</f>
        <v>7991</v>
      </c>
      <c r="H24" s="154">
        <f t="shared" si="8"/>
        <v>8152</v>
      </c>
      <c r="I24" s="155">
        <f t="shared" si="8"/>
        <v>8152</v>
      </c>
      <c r="J24" s="343">
        <f t="shared" si="8"/>
        <v>0</v>
      </c>
      <c r="K24" s="154">
        <f t="shared" si="8"/>
        <v>0</v>
      </c>
      <c r="L24" s="154">
        <f t="shared" si="8"/>
        <v>0</v>
      </c>
      <c r="M24" s="371">
        <f t="shared" si="8"/>
        <v>0</v>
      </c>
      <c r="N24" s="153">
        <f t="shared" si="8"/>
        <v>0</v>
      </c>
      <c r="O24" s="154">
        <f t="shared" si="8"/>
        <v>0</v>
      </c>
      <c r="P24" s="154">
        <f t="shared" si="8"/>
        <v>0</v>
      </c>
      <c r="Q24" s="155">
        <f t="shared" si="8"/>
        <v>0</v>
      </c>
      <c r="R24" s="203"/>
      <c r="S24" s="153">
        <f>SUM(F24:I24)</f>
        <v>31703</v>
      </c>
      <c r="T24" s="154">
        <f>SUM(J24:M24)</f>
        <v>0</v>
      </c>
      <c r="U24" s="157">
        <f>SUM(N24:Q24)</f>
        <v>0</v>
      </c>
    </row>
    <row r="25" spans="1:21" s="42" customFormat="1" x14ac:dyDescent="0.2">
      <c r="A25" s="11" t="str">
        <f t="shared" si="0"/>
        <v>Lothian</v>
      </c>
      <c r="B25" s="11" t="str">
        <f t="shared" si="1"/>
        <v>All Radiology8</v>
      </c>
      <c r="C25" s="393" t="str">
        <f t="shared" si="2"/>
        <v>All Radiology</v>
      </c>
      <c r="D25" s="151">
        <v>8</v>
      </c>
      <c r="E25" s="196" t="s">
        <v>53</v>
      </c>
      <c r="F25" s="153">
        <f>SUM(F47,F69,F91,F113)</f>
        <v>4753.25</v>
      </c>
      <c r="G25" s="154">
        <f t="shared" si="8"/>
        <v>4345.25</v>
      </c>
      <c r="H25" s="154">
        <f t="shared" si="8"/>
        <v>4195.25</v>
      </c>
      <c r="I25" s="155">
        <f t="shared" si="8"/>
        <v>4195.25</v>
      </c>
      <c r="J25" s="343">
        <f t="shared" si="8"/>
        <v>0</v>
      </c>
      <c r="K25" s="154">
        <f t="shared" si="8"/>
        <v>0</v>
      </c>
      <c r="L25" s="154">
        <f t="shared" si="8"/>
        <v>0</v>
      </c>
      <c r="M25" s="371">
        <f t="shared" si="8"/>
        <v>0</v>
      </c>
      <c r="N25" s="153">
        <f t="shared" si="8"/>
        <v>0</v>
      </c>
      <c r="O25" s="154">
        <f t="shared" si="8"/>
        <v>0</v>
      </c>
      <c r="P25" s="154">
        <f t="shared" si="8"/>
        <v>0</v>
      </c>
      <c r="Q25" s="155">
        <f t="shared" si="8"/>
        <v>0</v>
      </c>
      <c r="R25" s="203"/>
      <c r="S25" s="159">
        <f t="shared" ref="S25:S26" si="9">SUM(F25:I25)</f>
        <v>17489</v>
      </c>
      <c r="T25" s="160">
        <f t="shared" ref="T25:T26" si="10">SUM(J25:M25)</f>
        <v>0</v>
      </c>
      <c r="U25" s="162">
        <f t="shared" ref="U25:U26" si="11">SUM(N25:Q25)</f>
        <v>0</v>
      </c>
    </row>
    <row r="26" spans="1:21" s="42" customFormat="1" x14ac:dyDescent="0.2">
      <c r="A26" s="11" t="str">
        <f t="shared" si="0"/>
        <v>Lothian</v>
      </c>
      <c r="B26" s="11" t="str">
        <f t="shared" si="1"/>
        <v>All Radiology9</v>
      </c>
      <c r="C26" s="393" t="str">
        <f t="shared" si="2"/>
        <v>All Radiology</v>
      </c>
      <c r="D26" s="84">
        <v>9</v>
      </c>
      <c r="E26" s="21" t="s">
        <v>32</v>
      </c>
      <c r="F26" s="62">
        <f t="shared" ref="F26:Q26" si="12">SUM(F24:F25)</f>
        <v>12161.25</v>
      </c>
      <c r="G26" s="63">
        <f t="shared" si="12"/>
        <v>12336.25</v>
      </c>
      <c r="H26" s="63">
        <f t="shared" si="12"/>
        <v>12347.25</v>
      </c>
      <c r="I26" s="64">
        <f t="shared" si="12"/>
        <v>12347.25</v>
      </c>
      <c r="J26" s="352">
        <f t="shared" si="12"/>
        <v>0</v>
      </c>
      <c r="K26" s="63">
        <f t="shared" si="12"/>
        <v>0</v>
      </c>
      <c r="L26" s="63">
        <f t="shared" si="12"/>
        <v>0</v>
      </c>
      <c r="M26" s="372">
        <f t="shared" si="12"/>
        <v>0</v>
      </c>
      <c r="N26" s="62">
        <f t="shared" si="12"/>
        <v>0</v>
      </c>
      <c r="O26" s="63">
        <f t="shared" si="12"/>
        <v>0</v>
      </c>
      <c r="P26" s="63">
        <f t="shared" si="12"/>
        <v>0</v>
      </c>
      <c r="Q26" s="64">
        <f t="shared" si="12"/>
        <v>0</v>
      </c>
      <c r="R26" s="202"/>
      <c r="S26" s="62">
        <f t="shared" si="9"/>
        <v>49192</v>
      </c>
      <c r="T26" s="63">
        <f t="shared" si="10"/>
        <v>0</v>
      </c>
      <c r="U26" s="100">
        <f t="shared" si="11"/>
        <v>0</v>
      </c>
    </row>
    <row r="27" spans="1:21" s="42" customFormat="1" x14ac:dyDescent="0.2">
      <c r="A27" s="11" t="str">
        <f t="shared" si="0"/>
        <v>Lothian</v>
      </c>
      <c r="B27" s="11" t="str">
        <f t="shared" si="1"/>
        <v xml:space="preserve">All Radiology </v>
      </c>
      <c r="C27" s="393" t="str">
        <f t="shared" si="2"/>
        <v>All Radiology</v>
      </c>
      <c r="D27" s="89" t="s">
        <v>79</v>
      </c>
      <c r="E27" s="43"/>
      <c r="F27" s="77"/>
      <c r="G27" s="56"/>
      <c r="H27" s="56"/>
      <c r="I27" s="78"/>
      <c r="J27" s="56"/>
      <c r="K27" s="56"/>
      <c r="L27" s="56"/>
      <c r="M27" s="56"/>
      <c r="N27" s="77"/>
      <c r="O27" s="56"/>
      <c r="P27" s="56"/>
      <c r="Q27" s="78"/>
      <c r="R27" s="203"/>
      <c r="S27" s="77"/>
      <c r="T27" s="56"/>
      <c r="U27" s="101"/>
    </row>
    <row r="28" spans="1:21" s="14" customFormat="1" x14ac:dyDescent="0.2">
      <c r="A28" s="11" t="str">
        <f t="shared" si="0"/>
        <v>Lothian</v>
      </c>
      <c r="B28" s="11" t="str">
        <f t="shared" si="1"/>
        <v xml:space="preserve">All Radiology </v>
      </c>
      <c r="C28" s="393" t="str">
        <f t="shared" si="2"/>
        <v>All Radiology</v>
      </c>
      <c r="D28" s="84" t="s">
        <v>79</v>
      </c>
      <c r="E28" s="21" t="s">
        <v>24</v>
      </c>
      <c r="F28" s="71"/>
      <c r="G28" s="72"/>
      <c r="H28" s="72"/>
      <c r="I28" s="73"/>
      <c r="J28" s="72"/>
      <c r="K28" s="72"/>
      <c r="L28" s="72"/>
      <c r="M28" s="72"/>
      <c r="N28" s="71"/>
      <c r="O28" s="72"/>
      <c r="P28" s="72"/>
      <c r="Q28" s="73"/>
      <c r="R28" s="203"/>
      <c r="S28" s="71"/>
      <c r="T28" s="72"/>
      <c r="U28" s="97"/>
    </row>
    <row r="29" spans="1:21" x14ac:dyDescent="0.2">
      <c r="A29" s="11" t="str">
        <f t="shared" si="0"/>
        <v>Lothian</v>
      </c>
      <c r="B29" s="11" t="str">
        <f t="shared" si="1"/>
        <v>All Radiology10</v>
      </c>
      <c r="C29" s="393" t="str">
        <f t="shared" si="2"/>
        <v>All Radiology</v>
      </c>
      <c r="D29" s="151">
        <v>10</v>
      </c>
      <c r="E29" s="152" t="s">
        <v>109</v>
      </c>
      <c r="F29" s="153">
        <f>F21-F24</f>
        <v>4828</v>
      </c>
      <c r="G29" s="154">
        <f t="shared" ref="G29:U29" si="13">G21-G24</f>
        <v>4245</v>
      </c>
      <c r="H29" s="154">
        <f t="shared" si="13"/>
        <v>4084</v>
      </c>
      <c r="I29" s="155">
        <f t="shared" si="13"/>
        <v>4084</v>
      </c>
      <c r="J29" s="343">
        <f t="shared" si="13"/>
        <v>0</v>
      </c>
      <c r="K29" s="154">
        <f t="shared" si="13"/>
        <v>0</v>
      </c>
      <c r="L29" s="154">
        <f t="shared" si="13"/>
        <v>0</v>
      </c>
      <c r="M29" s="371">
        <f t="shared" si="13"/>
        <v>0</v>
      </c>
      <c r="N29" s="153">
        <f t="shared" si="13"/>
        <v>0</v>
      </c>
      <c r="O29" s="154">
        <f t="shared" si="13"/>
        <v>0</v>
      </c>
      <c r="P29" s="154">
        <f t="shared" si="13"/>
        <v>0</v>
      </c>
      <c r="Q29" s="155">
        <f t="shared" si="13"/>
        <v>0</v>
      </c>
      <c r="R29" s="203"/>
      <c r="S29" s="344">
        <f t="shared" si="13"/>
        <v>17241</v>
      </c>
      <c r="T29" s="343">
        <f t="shared" si="13"/>
        <v>0</v>
      </c>
      <c r="U29" s="157">
        <f t="shared" si="13"/>
        <v>0</v>
      </c>
    </row>
    <row r="30" spans="1:21" x14ac:dyDescent="0.2">
      <c r="A30" s="11" t="str">
        <f t="shared" si="0"/>
        <v>Lothian</v>
      </c>
      <c r="B30" s="11" t="str">
        <f t="shared" si="1"/>
        <v>All Radiology11</v>
      </c>
      <c r="C30" s="393" t="str">
        <f t="shared" si="2"/>
        <v>All Radiology</v>
      </c>
      <c r="D30" s="151">
        <v>11</v>
      </c>
      <c r="E30" s="152" t="s">
        <v>110</v>
      </c>
      <c r="F30" s="159">
        <f t="shared" ref="F30:U30" si="14">F21-F26</f>
        <v>74.75</v>
      </c>
      <c r="G30" s="160">
        <f t="shared" si="14"/>
        <v>-100.25</v>
      </c>
      <c r="H30" s="160">
        <f t="shared" si="14"/>
        <v>-111.25</v>
      </c>
      <c r="I30" s="161">
        <f t="shared" si="14"/>
        <v>-111.25</v>
      </c>
      <c r="J30" s="353">
        <f t="shared" si="14"/>
        <v>0</v>
      </c>
      <c r="K30" s="160">
        <f t="shared" si="14"/>
        <v>0</v>
      </c>
      <c r="L30" s="160">
        <f t="shared" si="14"/>
        <v>0</v>
      </c>
      <c r="M30" s="373">
        <f t="shared" si="14"/>
        <v>0</v>
      </c>
      <c r="N30" s="159">
        <f t="shared" si="14"/>
        <v>0</v>
      </c>
      <c r="O30" s="160">
        <f t="shared" si="14"/>
        <v>0</v>
      </c>
      <c r="P30" s="160">
        <f t="shared" si="14"/>
        <v>0</v>
      </c>
      <c r="Q30" s="161">
        <f t="shared" si="14"/>
        <v>0</v>
      </c>
      <c r="R30" s="203">
        <f t="shared" si="14"/>
        <v>0</v>
      </c>
      <c r="S30" s="153">
        <f t="shared" si="14"/>
        <v>-248</v>
      </c>
      <c r="T30" s="160">
        <f t="shared" si="14"/>
        <v>0</v>
      </c>
      <c r="U30" s="162">
        <f t="shared" si="14"/>
        <v>0</v>
      </c>
    </row>
    <row r="31" spans="1:21" x14ac:dyDescent="0.2">
      <c r="A31" s="11" t="str">
        <f t="shared" si="0"/>
        <v>Lothian</v>
      </c>
      <c r="B31" s="11" t="str">
        <f t="shared" si="1"/>
        <v>All Radiology12</v>
      </c>
      <c r="C31" s="393" t="str">
        <f t="shared" si="2"/>
        <v>All Radiology</v>
      </c>
      <c r="D31" s="151">
        <v>12</v>
      </c>
      <c r="E31" s="158" t="s">
        <v>27</v>
      </c>
      <c r="F31" s="153">
        <f>SUM(F53,F75,F97,F119)</f>
        <v>7566.75</v>
      </c>
      <c r="G31" s="154">
        <f t="shared" ref="G31:Q31" si="15">SUM(G53,G75,G97,G119)</f>
        <v>7466.5</v>
      </c>
      <c r="H31" s="154">
        <f t="shared" si="15"/>
        <v>7355.25</v>
      </c>
      <c r="I31" s="155">
        <f t="shared" si="15"/>
        <v>7244</v>
      </c>
      <c r="J31" s="343">
        <f t="shared" si="15"/>
        <v>7244</v>
      </c>
      <c r="K31" s="154">
        <f t="shared" si="15"/>
        <v>7244</v>
      </c>
      <c r="L31" s="154">
        <f t="shared" si="15"/>
        <v>7244</v>
      </c>
      <c r="M31" s="371">
        <f t="shared" si="15"/>
        <v>7244</v>
      </c>
      <c r="N31" s="153">
        <f t="shared" si="15"/>
        <v>7244</v>
      </c>
      <c r="O31" s="154">
        <f t="shared" si="15"/>
        <v>7244</v>
      </c>
      <c r="P31" s="154">
        <f t="shared" si="15"/>
        <v>7244</v>
      </c>
      <c r="Q31" s="155">
        <f t="shared" si="15"/>
        <v>7244</v>
      </c>
      <c r="R31" s="203"/>
      <c r="S31" s="163">
        <f>I31</f>
        <v>7244</v>
      </c>
      <c r="T31" s="164">
        <f>M31</f>
        <v>7244</v>
      </c>
      <c r="U31" s="165">
        <f>Q31</f>
        <v>7244</v>
      </c>
    </row>
    <row r="32" spans="1:21" x14ac:dyDescent="0.2">
      <c r="A32" s="11" t="str">
        <f t="shared" si="0"/>
        <v>Lothian</v>
      </c>
      <c r="B32" s="11" t="str">
        <f t="shared" si="1"/>
        <v>All Radiology13</v>
      </c>
      <c r="C32" s="393" t="str">
        <f t="shared" si="2"/>
        <v>All Radiology</v>
      </c>
      <c r="D32" s="151">
        <v>13</v>
      </c>
      <c r="E32" s="152" t="s">
        <v>25</v>
      </c>
      <c r="F32" s="163">
        <f>F31/(F26/13)</f>
        <v>8.0886216466234959</v>
      </c>
      <c r="G32" s="164">
        <f t="shared" ref="G32:Q32" si="16">G31/(G26/13)</f>
        <v>7.8682338636133347</v>
      </c>
      <c r="H32" s="164">
        <f t="shared" si="16"/>
        <v>7.7440928141893943</v>
      </c>
      <c r="I32" s="166">
        <f t="shared" si="16"/>
        <v>7.6269614691530503</v>
      </c>
      <c r="J32" s="354" t="e">
        <f t="shared" si="16"/>
        <v>#DIV/0!</v>
      </c>
      <c r="K32" s="164" t="e">
        <f t="shared" si="16"/>
        <v>#DIV/0!</v>
      </c>
      <c r="L32" s="164" t="e">
        <f t="shared" si="16"/>
        <v>#DIV/0!</v>
      </c>
      <c r="M32" s="374" t="e">
        <f t="shared" si="16"/>
        <v>#DIV/0!</v>
      </c>
      <c r="N32" s="163" t="e">
        <f t="shared" si="16"/>
        <v>#DIV/0!</v>
      </c>
      <c r="O32" s="164" t="e">
        <f t="shared" si="16"/>
        <v>#DIV/0!</v>
      </c>
      <c r="P32" s="164" t="e">
        <f t="shared" si="16"/>
        <v>#DIV/0!</v>
      </c>
      <c r="Q32" s="166" t="e">
        <f t="shared" si="16"/>
        <v>#DIV/0!</v>
      </c>
      <c r="R32" s="203"/>
      <c r="S32" s="163">
        <f t="shared" ref="S32" si="17">I32</f>
        <v>7.6269614691530503</v>
      </c>
      <c r="T32" s="164" t="e">
        <f t="shared" ref="T32" si="18">M32</f>
        <v>#DIV/0!</v>
      </c>
      <c r="U32" s="165" t="e">
        <f t="shared" ref="U32" si="19">Q32</f>
        <v>#DIV/0!</v>
      </c>
    </row>
    <row r="33" spans="1:21" x14ac:dyDescent="0.2">
      <c r="A33" s="11" t="str">
        <f t="shared" si="0"/>
        <v>Lothian</v>
      </c>
      <c r="B33" s="11" t="str">
        <f t="shared" si="1"/>
        <v>All Radiology14</v>
      </c>
      <c r="C33" s="393" t="str">
        <f t="shared" si="2"/>
        <v>All Radiology</v>
      </c>
      <c r="D33" s="151">
        <v>14</v>
      </c>
      <c r="E33" s="158" t="s">
        <v>232</v>
      </c>
      <c r="F33" s="153">
        <f>SUM(F55,F77,F99,F121)</f>
        <v>581.75</v>
      </c>
      <c r="G33" s="154">
        <f t="shared" ref="G33:Q34" si="20">SUM(G55,G77,G99,G121)</f>
        <v>481.5</v>
      </c>
      <c r="H33" s="154">
        <f t="shared" si="20"/>
        <v>370.25</v>
      </c>
      <c r="I33" s="155">
        <f t="shared" si="20"/>
        <v>259</v>
      </c>
      <c r="J33" s="343">
        <f t="shared" si="20"/>
        <v>0</v>
      </c>
      <c r="K33" s="154">
        <f t="shared" si="20"/>
        <v>0</v>
      </c>
      <c r="L33" s="154">
        <f t="shared" si="20"/>
        <v>0</v>
      </c>
      <c r="M33" s="371">
        <f t="shared" si="20"/>
        <v>0</v>
      </c>
      <c r="N33" s="153">
        <f t="shared" si="20"/>
        <v>0</v>
      </c>
      <c r="O33" s="154">
        <f t="shared" si="20"/>
        <v>0</v>
      </c>
      <c r="P33" s="154">
        <f t="shared" si="20"/>
        <v>0</v>
      </c>
      <c r="Q33" s="155">
        <f t="shared" si="20"/>
        <v>0</v>
      </c>
      <c r="R33" s="203"/>
      <c r="S33" s="163">
        <f>I33</f>
        <v>259</v>
      </c>
      <c r="T33" s="164">
        <f>M33</f>
        <v>0</v>
      </c>
      <c r="U33" s="165">
        <f>Q33</f>
        <v>0</v>
      </c>
    </row>
    <row r="34" spans="1:21" ht="13.5" thickBot="1" x14ac:dyDescent="0.25">
      <c r="A34" s="11" t="str">
        <f t="shared" si="0"/>
        <v>Lothian</v>
      </c>
      <c r="B34" s="11" t="str">
        <f t="shared" si="1"/>
        <v>All Radiology15</v>
      </c>
      <c r="C34" s="393" t="str">
        <f t="shared" si="2"/>
        <v>All Radiology</v>
      </c>
      <c r="D34" s="333">
        <v>15</v>
      </c>
      <c r="E34" s="152" t="s">
        <v>47</v>
      </c>
      <c r="F34" s="153">
        <f>SUM(F56,F78,F100,F122)</f>
        <v>210</v>
      </c>
      <c r="G34" s="154">
        <f t="shared" si="20"/>
        <v>110</v>
      </c>
      <c r="H34" s="154">
        <f t="shared" si="20"/>
        <v>0</v>
      </c>
      <c r="I34" s="155">
        <f t="shared" si="20"/>
        <v>0</v>
      </c>
      <c r="J34" s="343">
        <f t="shared" si="20"/>
        <v>0</v>
      </c>
      <c r="K34" s="154">
        <f t="shared" si="20"/>
        <v>0</v>
      </c>
      <c r="L34" s="154">
        <f t="shared" si="20"/>
        <v>0</v>
      </c>
      <c r="M34" s="371">
        <f t="shared" si="20"/>
        <v>0</v>
      </c>
      <c r="N34" s="153">
        <f t="shared" si="20"/>
        <v>0</v>
      </c>
      <c r="O34" s="154">
        <f t="shared" si="20"/>
        <v>0</v>
      </c>
      <c r="P34" s="154">
        <f t="shared" si="20"/>
        <v>0</v>
      </c>
      <c r="Q34" s="155">
        <f t="shared" si="20"/>
        <v>0</v>
      </c>
      <c r="R34" s="203"/>
      <c r="S34" s="163">
        <f>I34</f>
        <v>0</v>
      </c>
      <c r="T34" s="164">
        <f>M34</f>
        <v>0</v>
      </c>
      <c r="U34" s="165">
        <f>Q34</f>
        <v>0</v>
      </c>
    </row>
    <row r="35" spans="1:21" ht="18.75" thickBot="1" x14ac:dyDescent="0.3">
      <c r="A35" s="11" t="str">
        <f t="shared" si="0"/>
        <v>Lothian</v>
      </c>
      <c r="B35" s="11" t="str">
        <f t="shared" si="1"/>
        <v>CT ScanCT Scan</v>
      </c>
      <c r="C35" s="392" t="str">
        <f>D35</f>
        <v>CT Scan</v>
      </c>
      <c r="D35" s="68" t="s">
        <v>222</v>
      </c>
      <c r="E35" s="80"/>
      <c r="F35" s="366"/>
      <c r="G35" s="81"/>
      <c r="H35" s="81"/>
      <c r="I35" s="363"/>
      <c r="J35" s="81"/>
      <c r="K35" s="81"/>
      <c r="L35" s="81"/>
      <c r="M35" s="81"/>
      <c r="N35" s="382"/>
      <c r="O35" s="69"/>
      <c r="P35" s="69"/>
      <c r="Q35" s="383"/>
      <c r="R35" s="69"/>
      <c r="S35" s="382"/>
      <c r="T35" s="69"/>
      <c r="U35" s="82"/>
    </row>
    <row r="36" spans="1:21" x14ac:dyDescent="0.2">
      <c r="A36" s="11" t="str">
        <f t="shared" si="0"/>
        <v>Lothian</v>
      </c>
      <c r="B36" s="11" t="str">
        <f t="shared" si="1"/>
        <v>CT Scan1</v>
      </c>
      <c r="C36" s="393" t="str">
        <f>C35</f>
        <v>CT Scan</v>
      </c>
      <c r="D36" s="84">
        <v>1</v>
      </c>
      <c r="E36" s="21" t="s">
        <v>230</v>
      </c>
      <c r="F36" s="197">
        <v>86</v>
      </c>
      <c r="G36" s="20"/>
      <c r="H36" s="20"/>
      <c r="I36" s="117"/>
      <c r="J36" s="13"/>
      <c r="K36" s="13"/>
      <c r="L36" s="13"/>
      <c r="M36" s="13"/>
      <c r="N36" s="125"/>
      <c r="O36" s="13"/>
      <c r="P36" s="13"/>
      <c r="Q36" s="126"/>
      <c r="R36" s="200"/>
      <c r="S36" s="116"/>
      <c r="T36" s="20"/>
      <c r="U36" s="118"/>
    </row>
    <row r="37" spans="1:21" x14ac:dyDescent="0.2">
      <c r="A37" s="11" t="str">
        <f t="shared" si="0"/>
        <v>Lothian</v>
      </c>
      <c r="B37" s="11" t="str">
        <f t="shared" si="1"/>
        <v>CT Scan2</v>
      </c>
      <c r="C37" s="393" t="str">
        <f t="shared" ref="C37:C56" si="21">C36</f>
        <v>CT Scan</v>
      </c>
      <c r="D37" s="84">
        <v>2</v>
      </c>
      <c r="E37" s="21" t="s">
        <v>231</v>
      </c>
      <c r="F37" s="197">
        <v>32</v>
      </c>
      <c r="G37" s="20"/>
      <c r="H37" s="20"/>
      <c r="I37" s="117"/>
      <c r="J37" s="20"/>
      <c r="K37" s="20"/>
      <c r="L37" s="20"/>
      <c r="M37" s="20"/>
      <c r="N37" s="116"/>
      <c r="O37" s="20"/>
      <c r="P37" s="20"/>
      <c r="Q37" s="117"/>
      <c r="R37" s="200"/>
      <c r="S37" s="116"/>
      <c r="T37" s="20"/>
      <c r="U37" s="118"/>
    </row>
    <row r="38" spans="1:21" x14ac:dyDescent="0.2">
      <c r="A38" s="11" t="str">
        <f t="shared" si="0"/>
        <v>Lothian</v>
      </c>
      <c r="B38" s="11" t="str">
        <f t="shared" si="1"/>
        <v>CT Scan3</v>
      </c>
      <c r="C38" s="393" t="str">
        <f t="shared" si="21"/>
        <v>CT Scan</v>
      </c>
      <c r="D38" s="84">
        <v>3</v>
      </c>
      <c r="E38" s="21" t="s">
        <v>94</v>
      </c>
      <c r="F38" s="197">
        <v>1471</v>
      </c>
      <c r="G38" s="20"/>
      <c r="H38" s="20"/>
      <c r="I38" s="117"/>
      <c r="J38" s="20"/>
      <c r="K38" s="20"/>
      <c r="L38" s="20"/>
      <c r="M38" s="20"/>
      <c r="N38" s="116"/>
      <c r="O38" s="20"/>
      <c r="P38" s="20"/>
      <c r="Q38" s="117"/>
      <c r="R38" s="200"/>
      <c r="S38" s="116"/>
      <c r="T38" s="20"/>
      <c r="U38" s="118"/>
    </row>
    <row r="39" spans="1:21" x14ac:dyDescent="0.2">
      <c r="A39" s="11" t="str">
        <f t="shared" si="0"/>
        <v>Lothian</v>
      </c>
      <c r="B39" s="11" t="str">
        <f t="shared" si="1"/>
        <v xml:space="preserve">CT Scan </v>
      </c>
      <c r="C39" s="393" t="str">
        <f t="shared" si="21"/>
        <v>CT Scan</v>
      </c>
      <c r="D39" s="88" t="s">
        <v>79</v>
      </c>
      <c r="E39" s="34"/>
      <c r="F39" s="116"/>
      <c r="G39" s="20"/>
      <c r="H39" s="20"/>
      <c r="I39" s="117"/>
      <c r="J39" s="52"/>
      <c r="K39" s="52"/>
      <c r="L39" s="52"/>
      <c r="M39" s="52"/>
      <c r="N39" s="127"/>
      <c r="O39" s="52"/>
      <c r="P39" s="52"/>
      <c r="Q39" s="128"/>
      <c r="R39" s="200"/>
      <c r="S39" s="116"/>
      <c r="T39" s="20"/>
      <c r="U39" s="118"/>
    </row>
    <row r="40" spans="1:21" x14ac:dyDescent="0.2">
      <c r="A40" s="11" t="str">
        <f t="shared" si="0"/>
        <v>Lothian</v>
      </c>
      <c r="B40" s="11" t="str">
        <f t="shared" si="1"/>
        <v xml:space="preserve">CT Scan </v>
      </c>
      <c r="C40" s="393" t="str">
        <f t="shared" si="21"/>
        <v>CT Scan</v>
      </c>
      <c r="D40" s="84" t="s">
        <v>79</v>
      </c>
      <c r="E40" s="21" t="s">
        <v>33</v>
      </c>
      <c r="F40" s="23"/>
      <c r="G40" s="24"/>
      <c r="H40" s="24"/>
      <c r="I40" s="25"/>
      <c r="J40" s="24"/>
      <c r="K40" s="24"/>
      <c r="L40" s="24"/>
      <c r="M40" s="24"/>
      <c r="N40" s="23"/>
      <c r="O40" s="24"/>
      <c r="P40" s="24"/>
      <c r="Q40" s="25"/>
      <c r="R40" s="200"/>
      <c r="S40" s="23"/>
      <c r="T40" s="24"/>
      <c r="U40" s="104"/>
    </row>
    <row r="41" spans="1:21" x14ac:dyDescent="0.2">
      <c r="A41" s="11" t="str">
        <f t="shared" si="0"/>
        <v>Lothian</v>
      </c>
      <c r="B41" s="11" t="str">
        <f t="shared" si="1"/>
        <v>CT Scan4</v>
      </c>
      <c r="C41" s="393" t="str">
        <f t="shared" si="21"/>
        <v>CT Scan</v>
      </c>
      <c r="D41" s="151">
        <v>4</v>
      </c>
      <c r="E41" s="195" t="s">
        <v>14</v>
      </c>
      <c r="F41" s="27">
        <v>6173</v>
      </c>
      <c r="G41" s="27">
        <v>6173</v>
      </c>
      <c r="H41" s="27">
        <v>6173</v>
      </c>
      <c r="I41" s="27">
        <v>6173</v>
      </c>
      <c r="J41" s="356"/>
      <c r="K41" s="28"/>
      <c r="L41" s="28"/>
      <c r="M41" s="376"/>
      <c r="N41" s="27"/>
      <c r="O41" s="28"/>
      <c r="P41" s="28"/>
      <c r="Q41" s="29"/>
      <c r="R41" s="200"/>
      <c r="S41" s="179">
        <f>SUM(F41:I41)</f>
        <v>24692</v>
      </c>
      <c r="T41" s="180">
        <f>SUM(J41:M41)</f>
        <v>0</v>
      </c>
      <c r="U41" s="181">
        <f>SUM(N41:Q41)</f>
        <v>0</v>
      </c>
    </row>
    <row r="42" spans="1:21" x14ac:dyDescent="0.2">
      <c r="A42" s="11" t="str">
        <f t="shared" si="0"/>
        <v>Lothian</v>
      </c>
      <c r="B42" s="11" t="str">
        <f t="shared" si="1"/>
        <v>CT Scan5</v>
      </c>
      <c r="C42" s="393" t="str">
        <f t="shared" si="21"/>
        <v>CT Scan</v>
      </c>
      <c r="D42" s="182">
        <v>5</v>
      </c>
      <c r="E42" s="196" t="s">
        <v>13</v>
      </c>
      <c r="F42" s="31"/>
      <c r="G42" s="32"/>
      <c r="H42" s="32"/>
      <c r="I42" s="33"/>
      <c r="J42" s="357"/>
      <c r="K42" s="32"/>
      <c r="L42" s="32"/>
      <c r="M42" s="377"/>
      <c r="N42" s="31"/>
      <c r="O42" s="32"/>
      <c r="P42" s="32"/>
      <c r="Q42" s="33"/>
      <c r="R42" s="200"/>
      <c r="S42" s="163">
        <f t="shared" ref="S42" si="22">SUM(F42:I42)</f>
        <v>0</v>
      </c>
      <c r="T42" s="164">
        <f t="shared" ref="T42" si="23">SUM(J42:M42)</f>
        <v>0</v>
      </c>
      <c r="U42" s="165">
        <f t="shared" ref="U42" si="24">SUM(N42:Q42)</f>
        <v>0</v>
      </c>
    </row>
    <row r="43" spans="1:21" x14ac:dyDescent="0.2">
      <c r="A43" s="11" t="str">
        <f t="shared" si="0"/>
        <v>Lothian</v>
      </c>
      <c r="B43" s="11" t="str">
        <f t="shared" si="1"/>
        <v>CT Scan6</v>
      </c>
      <c r="C43" s="393" t="str">
        <f t="shared" si="21"/>
        <v>CT Scan</v>
      </c>
      <c r="D43" s="84">
        <v>6</v>
      </c>
      <c r="E43" s="21" t="s">
        <v>16</v>
      </c>
      <c r="F43" s="62">
        <f>F41-F42</f>
        <v>6173</v>
      </c>
      <c r="G43" s="63">
        <f t="shared" ref="G43:Q43" si="25">G41-G42</f>
        <v>6173</v>
      </c>
      <c r="H43" s="63">
        <f t="shared" si="25"/>
        <v>6173</v>
      </c>
      <c r="I43" s="64">
        <f t="shared" si="25"/>
        <v>6173</v>
      </c>
      <c r="J43" s="352">
        <f t="shared" si="25"/>
        <v>0</v>
      </c>
      <c r="K43" s="63">
        <f t="shared" si="25"/>
        <v>0</v>
      </c>
      <c r="L43" s="63">
        <f t="shared" si="25"/>
        <v>0</v>
      </c>
      <c r="M43" s="372">
        <f t="shared" si="25"/>
        <v>0</v>
      </c>
      <c r="N43" s="62">
        <f t="shared" si="25"/>
        <v>0</v>
      </c>
      <c r="O43" s="63">
        <f t="shared" si="25"/>
        <v>0</v>
      </c>
      <c r="P43" s="63">
        <f t="shared" si="25"/>
        <v>0</v>
      </c>
      <c r="Q43" s="64">
        <f t="shared" si="25"/>
        <v>0</v>
      </c>
      <c r="R43" s="202"/>
      <c r="S43" s="386">
        <f t="shared" ref="S43:U43" si="26">S41-S42</f>
        <v>24692</v>
      </c>
      <c r="T43" s="342">
        <f t="shared" si="26"/>
        <v>0</v>
      </c>
      <c r="U43" s="387">
        <f t="shared" si="26"/>
        <v>0</v>
      </c>
    </row>
    <row r="44" spans="1:21" x14ac:dyDescent="0.2">
      <c r="A44" s="11" t="str">
        <f t="shared" si="0"/>
        <v>Lothian</v>
      </c>
      <c r="B44" s="11" t="str">
        <f t="shared" si="1"/>
        <v xml:space="preserve">CT Scan </v>
      </c>
      <c r="C44" s="393" t="str">
        <f t="shared" si="21"/>
        <v>CT Scan</v>
      </c>
      <c r="D44" s="88" t="s">
        <v>79</v>
      </c>
      <c r="E44" s="34"/>
      <c r="F44" s="35"/>
      <c r="G44" s="36"/>
      <c r="H44" s="36"/>
      <c r="I44" s="37"/>
      <c r="J44" s="39"/>
      <c r="K44" s="39"/>
      <c r="L44" s="39"/>
      <c r="M44" s="39"/>
      <c r="N44" s="38"/>
      <c r="O44" s="39"/>
      <c r="P44" s="39"/>
      <c r="Q44" s="40"/>
      <c r="R44" s="200"/>
      <c r="S44" s="38"/>
      <c r="T44" s="39"/>
      <c r="U44" s="105"/>
    </row>
    <row r="45" spans="1:21" x14ac:dyDescent="0.2">
      <c r="A45" s="11" t="str">
        <f t="shared" si="0"/>
        <v>Lothian</v>
      </c>
      <c r="B45" s="11" t="str">
        <f t="shared" si="1"/>
        <v xml:space="preserve">CT Scan </v>
      </c>
      <c r="C45" s="393" t="str">
        <f t="shared" si="21"/>
        <v>CT Scan</v>
      </c>
      <c r="D45" s="84" t="s">
        <v>79</v>
      </c>
      <c r="E45" s="21" t="s">
        <v>29</v>
      </c>
      <c r="F45" s="23"/>
      <c r="G45" s="24"/>
      <c r="H45" s="24"/>
      <c r="I45" s="25"/>
      <c r="J45" s="24"/>
      <c r="K45" s="24"/>
      <c r="L45" s="24"/>
      <c r="M45" s="24"/>
      <c r="N45" s="23"/>
      <c r="O45" s="24"/>
      <c r="P45" s="24"/>
      <c r="Q45" s="25"/>
      <c r="R45" s="200"/>
      <c r="S45" s="23"/>
      <c r="T45" s="24"/>
      <c r="U45" s="104"/>
    </row>
    <row r="46" spans="1:21" x14ac:dyDescent="0.2">
      <c r="A46" s="11" t="str">
        <f t="shared" si="0"/>
        <v>Lothian</v>
      </c>
      <c r="B46" s="11" t="str">
        <f t="shared" si="1"/>
        <v>CT Scan7</v>
      </c>
      <c r="C46" s="393" t="str">
        <f t="shared" si="21"/>
        <v>CT Scan</v>
      </c>
      <c r="D46" s="151">
        <v>7</v>
      </c>
      <c r="E46" s="195" t="s">
        <v>46</v>
      </c>
      <c r="F46" s="27">
        <f>3789+189</f>
        <v>3978</v>
      </c>
      <c r="G46" s="27">
        <f>3789+189+78</f>
        <v>4056</v>
      </c>
      <c r="H46" s="27">
        <f>3789+189+78/2</f>
        <v>4017</v>
      </c>
      <c r="I46" s="27">
        <f>H46</f>
        <v>4017</v>
      </c>
      <c r="J46" s="356"/>
      <c r="K46" s="28"/>
      <c r="L46" s="28"/>
      <c r="M46" s="376"/>
      <c r="N46" s="27"/>
      <c r="O46" s="28"/>
      <c r="P46" s="28"/>
      <c r="Q46" s="29"/>
      <c r="R46" s="205"/>
      <c r="S46" s="153">
        <f>SUM(F46:I46)</f>
        <v>16068</v>
      </c>
      <c r="T46" s="154">
        <f>SUM(J46:M46)</f>
        <v>0</v>
      </c>
      <c r="U46" s="157">
        <f>SUM(N46:Q46)</f>
        <v>0</v>
      </c>
    </row>
    <row r="47" spans="1:21" x14ac:dyDescent="0.2">
      <c r="A47" s="11" t="str">
        <f t="shared" si="0"/>
        <v>Lothian</v>
      </c>
      <c r="B47" s="11" t="str">
        <f t="shared" si="1"/>
        <v>CT Scan8</v>
      </c>
      <c r="C47" s="393" t="str">
        <f t="shared" si="21"/>
        <v>CT Scan</v>
      </c>
      <c r="D47" s="151">
        <v>8</v>
      </c>
      <c r="E47" s="196" t="s">
        <v>53</v>
      </c>
      <c r="F47" s="31">
        <v>2167.25</v>
      </c>
      <c r="G47" s="32">
        <v>2167.25</v>
      </c>
      <c r="H47" s="32">
        <v>2167.25</v>
      </c>
      <c r="I47" s="33">
        <v>2167.25</v>
      </c>
      <c r="J47" s="357"/>
      <c r="K47" s="32"/>
      <c r="L47" s="32"/>
      <c r="M47" s="377"/>
      <c r="N47" s="31"/>
      <c r="O47" s="32"/>
      <c r="P47" s="32"/>
      <c r="Q47" s="33"/>
      <c r="R47" s="205"/>
      <c r="S47" s="159">
        <f t="shared" ref="S47:S48" si="27">SUM(F47:I47)</f>
        <v>8669</v>
      </c>
      <c r="T47" s="160">
        <f t="shared" ref="T47:T48" si="28">SUM(J47:M47)</f>
        <v>0</v>
      </c>
      <c r="U47" s="162">
        <f t="shared" ref="U47:U48" si="29">SUM(N47:Q47)</f>
        <v>0</v>
      </c>
    </row>
    <row r="48" spans="1:21" x14ac:dyDescent="0.2">
      <c r="A48" s="11" t="str">
        <f t="shared" si="0"/>
        <v>Lothian</v>
      </c>
      <c r="B48" s="11" t="str">
        <f t="shared" si="1"/>
        <v>CT Scan9</v>
      </c>
      <c r="C48" s="393" t="str">
        <f t="shared" si="21"/>
        <v>CT Scan</v>
      </c>
      <c r="D48" s="84">
        <v>9</v>
      </c>
      <c r="E48" s="21" t="s">
        <v>32</v>
      </c>
      <c r="F48" s="62">
        <f t="shared" ref="F48:Q48" si="30">SUM(F46:F47)</f>
        <v>6145.25</v>
      </c>
      <c r="G48" s="63">
        <f t="shared" si="30"/>
        <v>6223.25</v>
      </c>
      <c r="H48" s="63">
        <f t="shared" si="30"/>
        <v>6184.25</v>
      </c>
      <c r="I48" s="64">
        <f t="shared" si="30"/>
        <v>6184.25</v>
      </c>
      <c r="J48" s="352">
        <f t="shared" si="30"/>
        <v>0</v>
      </c>
      <c r="K48" s="63">
        <f t="shared" si="30"/>
        <v>0</v>
      </c>
      <c r="L48" s="63">
        <f t="shared" si="30"/>
        <v>0</v>
      </c>
      <c r="M48" s="372">
        <f t="shared" si="30"/>
        <v>0</v>
      </c>
      <c r="N48" s="62">
        <f t="shared" si="30"/>
        <v>0</v>
      </c>
      <c r="O48" s="63">
        <f t="shared" si="30"/>
        <v>0</v>
      </c>
      <c r="P48" s="63">
        <f t="shared" si="30"/>
        <v>0</v>
      </c>
      <c r="Q48" s="64">
        <f t="shared" si="30"/>
        <v>0</v>
      </c>
      <c r="R48" s="202"/>
      <c r="S48" s="62">
        <f t="shared" si="27"/>
        <v>24737</v>
      </c>
      <c r="T48" s="63">
        <f t="shared" si="28"/>
        <v>0</v>
      </c>
      <c r="U48" s="100">
        <f t="shared" si="29"/>
        <v>0</v>
      </c>
    </row>
    <row r="49" spans="1:21" x14ac:dyDescent="0.2">
      <c r="A49" s="11" t="str">
        <f t="shared" si="0"/>
        <v>Lothian</v>
      </c>
      <c r="B49" s="11" t="str">
        <f t="shared" si="1"/>
        <v xml:space="preserve">CT Scan </v>
      </c>
      <c r="C49" s="393" t="str">
        <f t="shared" si="21"/>
        <v>CT Scan</v>
      </c>
      <c r="D49" s="89" t="s">
        <v>79</v>
      </c>
      <c r="E49" s="43"/>
      <c r="F49" s="38"/>
      <c r="G49" s="39"/>
      <c r="H49" s="39"/>
      <c r="I49" s="40"/>
      <c r="J49" s="39"/>
      <c r="K49" s="39"/>
      <c r="L49" s="39"/>
      <c r="M49" s="39"/>
      <c r="N49" s="38"/>
      <c r="O49" s="39"/>
      <c r="P49" s="39"/>
      <c r="Q49" s="40"/>
      <c r="R49" s="205"/>
      <c r="S49" s="38"/>
      <c r="T49" s="39"/>
      <c r="U49" s="105"/>
    </row>
    <row r="50" spans="1:21" x14ac:dyDescent="0.2">
      <c r="A50" s="11" t="str">
        <f t="shared" si="0"/>
        <v>Lothian</v>
      </c>
      <c r="B50" s="11" t="str">
        <f t="shared" si="1"/>
        <v xml:space="preserve">CT Scan </v>
      </c>
      <c r="C50" s="393" t="str">
        <f t="shared" si="21"/>
        <v>CT Scan</v>
      </c>
      <c r="D50" s="84" t="s">
        <v>79</v>
      </c>
      <c r="E50" s="21" t="s">
        <v>24</v>
      </c>
      <c r="F50" s="23"/>
      <c r="G50" s="24"/>
      <c r="H50" s="24"/>
      <c r="I50" s="25"/>
      <c r="J50" s="24"/>
      <c r="K50" s="24"/>
      <c r="L50" s="24"/>
      <c r="M50" s="24"/>
      <c r="N50" s="23"/>
      <c r="O50" s="24"/>
      <c r="P50" s="24"/>
      <c r="Q50" s="25"/>
      <c r="R50" s="205"/>
      <c r="S50" s="23"/>
      <c r="T50" s="24"/>
      <c r="U50" s="104"/>
    </row>
    <row r="51" spans="1:21" x14ac:dyDescent="0.2">
      <c r="A51" s="11" t="str">
        <f t="shared" si="0"/>
        <v>Lothian</v>
      </c>
      <c r="B51" s="11" t="str">
        <f t="shared" si="1"/>
        <v>CT Scan10</v>
      </c>
      <c r="C51" s="393" t="str">
        <f t="shared" si="21"/>
        <v>CT Scan</v>
      </c>
      <c r="D51" s="151">
        <v>10</v>
      </c>
      <c r="E51" s="152" t="s">
        <v>109</v>
      </c>
      <c r="F51" s="153">
        <f>F43-F46</f>
        <v>2195</v>
      </c>
      <c r="G51" s="154">
        <f t="shared" ref="G51:Q51" si="31">G43-G46</f>
        <v>2117</v>
      </c>
      <c r="H51" s="154">
        <f t="shared" si="31"/>
        <v>2156</v>
      </c>
      <c r="I51" s="155">
        <f t="shared" si="31"/>
        <v>2156</v>
      </c>
      <c r="J51" s="343">
        <f t="shared" si="31"/>
        <v>0</v>
      </c>
      <c r="K51" s="154">
        <f t="shared" si="31"/>
        <v>0</v>
      </c>
      <c r="L51" s="154">
        <f t="shared" si="31"/>
        <v>0</v>
      </c>
      <c r="M51" s="371">
        <f t="shared" si="31"/>
        <v>0</v>
      </c>
      <c r="N51" s="153">
        <f t="shared" si="31"/>
        <v>0</v>
      </c>
      <c r="O51" s="154">
        <f t="shared" si="31"/>
        <v>0</v>
      </c>
      <c r="P51" s="154">
        <f t="shared" si="31"/>
        <v>0</v>
      </c>
      <c r="Q51" s="155">
        <f t="shared" si="31"/>
        <v>0</v>
      </c>
      <c r="R51" s="203"/>
      <c r="S51" s="344">
        <f t="shared" ref="S51:U51" si="32">S43-S46</f>
        <v>8624</v>
      </c>
      <c r="T51" s="343">
        <f t="shared" si="32"/>
        <v>0</v>
      </c>
      <c r="U51" s="157">
        <f t="shared" si="32"/>
        <v>0</v>
      </c>
    </row>
    <row r="52" spans="1:21" x14ac:dyDescent="0.2">
      <c r="A52" s="11" t="str">
        <f t="shared" si="0"/>
        <v>Lothian</v>
      </c>
      <c r="B52" s="11" t="str">
        <f t="shared" si="1"/>
        <v>CT Scan11</v>
      </c>
      <c r="C52" s="393" t="str">
        <f t="shared" si="21"/>
        <v>CT Scan</v>
      </c>
      <c r="D52" s="151">
        <v>11</v>
      </c>
      <c r="E52" s="152" t="s">
        <v>110</v>
      </c>
      <c r="F52" s="159">
        <f t="shared" ref="F52:U52" si="33">F43-F48</f>
        <v>27.75</v>
      </c>
      <c r="G52" s="160">
        <f t="shared" si="33"/>
        <v>-50.25</v>
      </c>
      <c r="H52" s="160">
        <f t="shared" si="33"/>
        <v>-11.25</v>
      </c>
      <c r="I52" s="161">
        <f t="shared" si="33"/>
        <v>-11.25</v>
      </c>
      <c r="J52" s="353">
        <f t="shared" si="33"/>
        <v>0</v>
      </c>
      <c r="K52" s="160">
        <f t="shared" si="33"/>
        <v>0</v>
      </c>
      <c r="L52" s="160">
        <f t="shared" si="33"/>
        <v>0</v>
      </c>
      <c r="M52" s="373">
        <f t="shared" si="33"/>
        <v>0</v>
      </c>
      <c r="N52" s="159">
        <f t="shared" si="33"/>
        <v>0</v>
      </c>
      <c r="O52" s="160">
        <f t="shared" si="33"/>
        <v>0</v>
      </c>
      <c r="P52" s="160">
        <f t="shared" si="33"/>
        <v>0</v>
      </c>
      <c r="Q52" s="161">
        <f t="shared" si="33"/>
        <v>0</v>
      </c>
      <c r="R52" s="203">
        <f t="shared" si="33"/>
        <v>0</v>
      </c>
      <c r="S52" s="153">
        <f t="shared" si="33"/>
        <v>-45</v>
      </c>
      <c r="T52" s="160">
        <f t="shared" si="33"/>
        <v>0</v>
      </c>
      <c r="U52" s="162">
        <f t="shared" si="33"/>
        <v>0</v>
      </c>
    </row>
    <row r="53" spans="1:21" x14ac:dyDescent="0.2">
      <c r="A53" s="11" t="str">
        <f t="shared" si="0"/>
        <v>Lothian</v>
      </c>
      <c r="B53" s="11" t="str">
        <f t="shared" si="1"/>
        <v>CT Scan12</v>
      </c>
      <c r="C53" s="393" t="str">
        <f t="shared" si="21"/>
        <v>CT Scan</v>
      </c>
      <c r="D53" s="151">
        <v>12</v>
      </c>
      <c r="E53" s="158" t="s">
        <v>27</v>
      </c>
      <c r="F53" s="170">
        <f>F38+F52</f>
        <v>1498.75</v>
      </c>
      <c r="G53" s="164">
        <f>F53+G52</f>
        <v>1448.5</v>
      </c>
      <c r="H53" s="164">
        <f t="shared" ref="H53:Q53" si="34">G53+H52</f>
        <v>1437.25</v>
      </c>
      <c r="I53" s="166">
        <f t="shared" si="34"/>
        <v>1426</v>
      </c>
      <c r="J53" s="354">
        <f t="shared" si="34"/>
        <v>1426</v>
      </c>
      <c r="K53" s="164">
        <f t="shared" si="34"/>
        <v>1426</v>
      </c>
      <c r="L53" s="164">
        <f t="shared" si="34"/>
        <v>1426</v>
      </c>
      <c r="M53" s="374">
        <f t="shared" si="34"/>
        <v>1426</v>
      </c>
      <c r="N53" s="163">
        <f t="shared" si="34"/>
        <v>1426</v>
      </c>
      <c r="O53" s="164">
        <f t="shared" si="34"/>
        <v>1426</v>
      </c>
      <c r="P53" s="164">
        <f t="shared" si="34"/>
        <v>1426</v>
      </c>
      <c r="Q53" s="166">
        <f t="shared" si="34"/>
        <v>1426</v>
      </c>
      <c r="R53" s="203"/>
      <c r="S53" s="163">
        <f>I53</f>
        <v>1426</v>
      </c>
      <c r="T53" s="164">
        <f>M53</f>
        <v>1426</v>
      </c>
      <c r="U53" s="165">
        <f>Q53</f>
        <v>1426</v>
      </c>
    </row>
    <row r="54" spans="1:21" x14ac:dyDescent="0.2">
      <c r="A54" s="11" t="str">
        <f t="shared" si="0"/>
        <v>Lothian</v>
      </c>
      <c r="B54" s="11" t="str">
        <f t="shared" si="1"/>
        <v>CT Scan13</v>
      </c>
      <c r="C54" s="393" t="str">
        <f t="shared" si="21"/>
        <v>CT Scan</v>
      </c>
      <c r="D54" s="151">
        <v>13</v>
      </c>
      <c r="E54" s="152" t="s">
        <v>25</v>
      </c>
      <c r="F54" s="163">
        <f>F53/(F48/13)</f>
        <v>3.1705382205768684</v>
      </c>
      <c r="G54" s="164">
        <f t="shared" ref="G54:Q54" si="35">G53/(G48/13)</f>
        <v>3.0258305547744349</v>
      </c>
      <c r="H54" s="164">
        <f t="shared" si="35"/>
        <v>3.0212636940615272</v>
      </c>
      <c r="I54" s="166">
        <f t="shared" si="35"/>
        <v>2.9976149088410073</v>
      </c>
      <c r="J54" s="354" t="e">
        <f t="shared" si="35"/>
        <v>#DIV/0!</v>
      </c>
      <c r="K54" s="164" t="e">
        <f t="shared" si="35"/>
        <v>#DIV/0!</v>
      </c>
      <c r="L54" s="164" t="e">
        <f t="shared" si="35"/>
        <v>#DIV/0!</v>
      </c>
      <c r="M54" s="374" t="e">
        <f t="shared" si="35"/>
        <v>#DIV/0!</v>
      </c>
      <c r="N54" s="163" t="e">
        <f t="shared" si="35"/>
        <v>#DIV/0!</v>
      </c>
      <c r="O54" s="164" t="e">
        <f t="shared" si="35"/>
        <v>#DIV/0!</v>
      </c>
      <c r="P54" s="164" t="e">
        <f t="shared" si="35"/>
        <v>#DIV/0!</v>
      </c>
      <c r="Q54" s="166" t="e">
        <f t="shared" si="35"/>
        <v>#DIV/0!</v>
      </c>
      <c r="R54" s="203"/>
      <c r="S54" s="163">
        <f t="shared" ref="S54" si="36">I54</f>
        <v>2.9976149088410073</v>
      </c>
      <c r="T54" s="164" t="e">
        <f t="shared" ref="T54" si="37">M54</f>
        <v>#DIV/0!</v>
      </c>
      <c r="U54" s="165" t="e">
        <f t="shared" ref="U54" si="38">Q54</f>
        <v>#DIV/0!</v>
      </c>
    </row>
    <row r="55" spans="1:21" x14ac:dyDescent="0.2">
      <c r="A55" s="11" t="str">
        <f t="shared" si="0"/>
        <v>Lothian</v>
      </c>
      <c r="B55" s="11" t="str">
        <f t="shared" si="1"/>
        <v>CT Scan14</v>
      </c>
      <c r="C55" s="393" t="str">
        <f t="shared" si="21"/>
        <v>CT Scan</v>
      </c>
      <c r="D55" s="151">
        <v>14</v>
      </c>
      <c r="E55" s="158" t="s">
        <v>232</v>
      </c>
      <c r="F55" s="48">
        <f>F36+F43-F48</f>
        <v>113.75</v>
      </c>
      <c r="G55" s="46">
        <f>F55+G43-G48</f>
        <v>63.5</v>
      </c>
      <c r="H55" s="46">
        <f t="shared" ref="H55:I55" si="39">G55+H43-H48</f>
        <v>52.25</v>
      </c>
      <c r="I55" s="46">
        <f t="shared" si="39"/>
        <v>41</v>
      </c>
      <c r="J55" s="358"/>
      <c r="K55" s="46"/>
      <c r="L55" s="46"/>
      <c r="M55" s="378"/>
      <c r="N55" s="48"/>
      <c r="O55" s="46"/>
      <c r="P55" s="46"/>
      <c r="Q55" s="47"/>
      <c r="R55" s="205"/>
      <c r="S55" s="163">
        <f>I55</f>
        <v>41</v>
      </c>
      <c r="T55" s="164">
        <f>M55</f>
        <v>0</v>
      </c>
      <c r="U55" s="165">
        <f>Q55</f>
        <v>0</v>
      </c>
    </row>
    <row r="56" spans="1:21" ht="13.5" thickBot="1" x14ac:dyDescent="0.25">
      <c r="A56" s="11" t="str">
        <f t="shared" si="0"/>
        <v>Lothian</v>
      </c>
      <c r="B56" s="11" t="str">
        <f t="shared" si="1"/>
        <v>CT Scan15</v>
      </c>
      <c r="C56" s="393" t="str">
        <f t="shared" si="21"/>
        <v>CT Scan</v>
      </c>
      <c r="D56" s="333">
        <v>15</v>
      </c>
      <c r="E56" s="152" t="s">
        <v>47</v>
      </c>
      <c r="F56" s="367">
        <v>60</v>
      </c>
      <c r="G56" s="341">
        <v>10</v>
      </c>
      <c r="H56" s="341">
        <v>0</v>
      </c>
      <c r="I56" s="368">
        <v>0</v>
      </c>
      <c r="J56" s="359"/>
      <c r="K56" s="341"/>
      <c r="L56" s="341"/>
      <c r="M56" s="379"/>
      <c r="N56" s="367"/>
      <c r="O56" s="341"/>
      <c r="P56" s="341"/>
      <c r="Q56" s="368"/>
      <c r="R56" s="205"/>
      <c r="S56" s="334"/>
      <c r="T56" s="169"/>
      <c r="U56" s="335"/>
    </row>
    <row r="57" spans="1:21" ht="18.75" thickBot="1" x14ac:dyDescent="0.3">
      <c r="A57" s="11" t="str">
        <f t="shared" si="0"/>
        <v>Lothian</v>
      </c>
      <c r="B57" s="11" t="str">
        <f t="shared" si="1"/>
        <v>MRI ScanMRI Scan</v>
      </c>
      <c r="C57" s="392" t="str">
        <f>D57</f>
        <v>MRI Scan</v>
      </c>
      <c r="D57" s="68" t="s">
        <v>223</v>
      </c>
      <c r="E57" s="80"/>
      <c r="F57" s="366"/>
      <c r="G57" s="81"/>
      <c r="H57" s="81"/>
      <c r="I57" s="363"/>
      <c r="J57" s="81"/>
      <c r="K57" s="81"/>
      <c r="L57" s="81"/>
      <c r="M57" s="81"/>
      <c r="N57" s="382"/>
      <c r="O57" s="69"/>
      <c r="P57" s="69"/>
      <c r="Q57" s="383"/>
      <c r="R57" s="69"/>
      <c r="S57" s="382"/>
      <c r="T57" s="69"/>
      <c r="U57" s="82"/>
    </row>
    <row r="58" spans="1:21" x14ac:dyDescent="0.2">
      <c r="A58" s="11" t="str">
        <f t="shared" si="0"/>
        <v>Lothian</v>
      </c>
      <c r="B58" s="11" t="str">
        <f t="shared" si="1"/>
        <v>MRI Scan1</v>
      </c>
      <c r="C58" s="393" t="str">
        <f>C57</f>
        <v>MRI Scan</v>
      </c>
      <c r="D58" s="84">
        <v>1</v>
      </c>
      <c r="E58" s="21" t="s">
        <v>230</v>
      </c>
      <c r="F58" s="197">
        <v>421</v>
      </c>
      <c r="G58" s="20"/>
      <c r="H58" s="20"/>
      <c r="I58" s="117"/>
      <c r="J58" s="13"/>
      <c r="K58" s="13"/>
      <c r="L58" s="13"/>
      <c r="M58" s="13"/>
      <c r="N58" s="125"/>
      <c r="O58" s="13"/>
      <c r="P58" s="13"/>
      <c r="Q58" s="126"/>
      <c r="R58" s="200"/>
      <c r="S58" s="116"/>
      <c r="T58" s="20"/>
      <c r="U58" s="118"/>
    </row>
    <row r="59" spans="1:21" x14ac:dyDescent="0.2">
      <c r="A59" s="11" t="str">
        <f t="shared" si="0"/>
        <v>Lothian</v>
      </c>
      <c r="B59" s="11" t="str">
        <f t="shared" si="1"/>
        <v>MRI Scan2</v>
      </c>
      <c r="C59" s="393" t="str">
        <f t="shared" ref="C59:C78" si="40">C58</f>
        <v>MRI Scan</v>
      </c>
      <c r="D59" s="84">
        <v>2</v>
      </c>
      <c r="E59" s="21" t="s">
        <v>231</v>
      </c>
      <c r="F59" s="197">
        <v>103</v>
      </c>
      <c r="G59" s="20"/>
      <c r="H59" s="20"/>
      <c r="I59" s="117"/>
      <c r="J59" s="20"/>
      <c r="K59" s="20"/>
      <c r="L59" s="20"/>
      <c r="M59" s="20"/>
      <c r="N59" s="116"/>
      <c r="O59" s="20"/>
      <c r="P59" s="20"/>
      <c r="Q59" s="117"/>
      <c r="R59" s="200"/>
      <c r="S59" s="116"/>
      <c r="T59" s="20"/>
      <c r="U59" s="118"/>
    </row>
    <row r="60" spans="1:21" x14ac:dyDescent="0.2">
      <c r="A60" s="11" t="str">
        <f t="shared" si="0"/>
        <v>Lothian</v>
      </c>
      <c r="B60" s="11" t="str">
        <f t="shared" si="1"/>
        <v>MRI Scan3</v>
      </c>
      <c r="C60" s="393" t="str">
        <f t="shared" si="40"/>
        <v>MRI Scan</v>
      </c>
      <c r="D60" s="84">
        <v>3</v>
      </c>
      <c r="E60" s="21" t="s">
        <v>94</v>
      </c>
      <c r="F60" s="197">
        <v>2381</v>
      </c>
      <c r="G60" s="20"/>
      <c r="H60" s="20"/>
      <c r="I60" s="117"/>
      <c r="J60" s="20"/>
      <c r="K60" s="20"/>
      <c r="L60" s="20"/>
      <c r="M60" s="20"/>
      <c r="N60" s="116"/>
      <c r="O60" s="20"/>
      <c r="P60" s="20"/>
      <c r="Q60" s="117"/>
      <c r="R60" s="200"/>
      <c r="S60" s="116"/>
      <c r="T60" s="20"/>
      <c r="U60" s="118"/>
    </row>
    <row r="61" spans="1:21" x14ac:dyDescent="0.2">
      <c r="A61" s="11" t="str">
        <f t="shared" si="0"/>
        <v>Lothian</v>
      </c>
      <c r="B61" s="11" t="str">
        <f t="shared" si="1"/>
        <v xml:space="preserve">MRI Scan </v>
      </c>
      <c r="C61" s="393" t="str">
        <f t="shared" si="40"/>
        <v>MRI Scan</v>
      </c>
      <c r="D61" s="88" t="s">
        <v>79</v>
      </c>
      <c r="E61" s="34"/>
      <c r="F61" s="116"/>
      <c r="G61" s="20"/>
      <c r="H61" s="20"/>
      <c r="I61" s="117"/>
      <c r="J61" s="52"/>
      <c r="K61" s="52"/>
      <c r="L61" s="52"/>
      <c r="M61" s="52"/>
      <c r="N61" s="127"/>
      <c r="O61" s="52"/>
      <c r="P61" s="52"/>
      <c r="Q61" s="128"/>
      <c r="R61" s="200"/>
      <c r="S61" s="116"/>
      <c r="T61" s="20"/>
      <c r="U61" s="118"/>
    </row>
    <row r="62" spans="1:21" x14ac:dyDescent="0.2">
      <c r="A62" s="11" t="str">
        <f t="shared" si="0"/>
        <v>Lothian</v>
      </c>
      <c r="B62" s="11" t="str">
        <f t="shared" si="1"/>
        <v xml:space="preserve">MRI Scan </v>
      </c>
      <c r="C62" s="393" t="str">
        <f t="shared" si="40"/>
        <v>MRI Scan</v>
      </c>
      <c r="D62" s="84" t="s">
        <v>79</v>
      </c>
      <c r="E62" s="21" t="s">
        <v>33</v>
      </c>
      <c r="F62" s="23"/>
      <c r="G62" s="24"/>
      <c r="H62" s="24"/>
      <c r="I62" s="25"/>
      <c r="J62" s="24"/>
      <c r="K62" s="24"/>
      <c r="L62" s="24"/>
      <c r="M62" s="24"/>
      <c r="N62" s="23"/>
      <c r="O62" s="24"/>
      <c r="P62" s="24"/>
      <c r="Q62" s="25"/>
      <c r="R62" s="200"/>
      <c r="S62" s="23"/>
      <c r="T62" s="24"/>
      <c r="U62" s="104"/>
    </row>
    <row r="63" spans="1:21" x14ac:dyDescent="0.2">
      <c r="A63" s="11" t="str">
        <f t="shared" si="0"/>
        <v>Lothian</v>
      </c>
      <c r="B63" s="11" t="str">
        <f t="shared" si="1"/>
        <v>MRI Scan4</v>
      </c>
      <c r="C63" s="393" t="str">
        <f t="shared" si="40"/>
        <v>MRI Scan</v>
      </c>
      <c r="D63" s="151">
        <v>4</v>
      </c>
      <c r="E63" s="195" t="s">
        <v>14</v>
      </c>
      <c r="F63" s="27">
        <v>6063</v>
      </c>
      <c r="G63" s="28">
        <v>6063</v>
      </c>
      <c r="H63" s="28">
        <v>6063</v>
      </c>
      <c r="I63" s="29">
        <v>6063</v>
      </c>
      <c r="J63" s="356"/>
      <c r="K63" s="28"/>
      <c r="L63" s="28"/>
      <c r="M63" s="376"/>
      <c r="N63" s="27"/>
      <c r="O63" s="28"/>
      <c r="P63" s="28"/>
      <c r="Q63" s="29"/>
      <c r="R63" s="200"/>
      <c r="S63" s="179">
        <f>SUM(F63:I63)</f>
        <v>24252</v>
      </c>
      <c r="T63" s="180">
        <f>SUM(J63:M63)</f>
        <v>0</v>
      </c>
      <c r="U63" s="181">
        <f>SUM(N63:Q63)</f>
        <v>0</v>
      </c>
    </row>
    <row r="64" spans="1:21" x14ac:dyDescent="0.2">
      <c r="A64" s="11" t="str">
        <f t="shared" si="0"/>
        <v>Lothian</v>
      </c>
      <c r="B64" s="11" t="str">
        <f t="shared" si="1"/>
        <v>MRI Scan5</v>
      </c>
      <c r="C64" s="393" t="str">
        <f t="shared" si="40"/>
        <v>MRI Scan</v>
      </c>
      <c r="D64" s="182">
        <v>5</v>
      </c>
      <c r="E64" s="196" t="s">
        <v>13</v>
      </c>
      <c r="F64" s="31"/>
      <c r="G64" s="32"/>
      <c r="H64" s="32"/>
      <c r="I64" s="33"/>
      <c r="J64" s="357"/>
      <c r="K64" s="32"/>
      <c r="L64" s="32"/>
      <c r="M64" s="377"/>
      <c r="N64" s="31"/>
      <c r="O64" s="32"/>
      <c r="P64" s="32"/>
      <c r="Q64" s="33"/>
      <c r="R64" s="200"/>
      <c r="S64" s="163">
        <f t="shared" ref="S64" si="41">SUM(F64:I64)</f>
        <v>0</v>
      </c>
      <c r="T64" s="164">
        <f t="shared" ref="T64" si="42">SUM(J64:M64)</f>
        <v>0</v>
      </c>
      <c r="U64" s="165">
        <f t="shared" ref="U64" si="43">SUM(N64:Q64)</f>
        <v>0</v>
      </c>
    </row>
    <row r="65" spans="1:21" x14ac:dyDescent="0.2">
      <c r="A65" s="11" t="str">
        <f t="shared" si="0"/>
        <v>Lothian</v>
      </c>
      <c r="B65" s="11" t="str">
        <f t="shared" si="1"/>
        <v>MRI Scan6</v>
      </c>
      <c r="C65" s="393" t="str">
        <f t="shared" si="40"/>
        <v>MRI Scan</v>
      </c>
      <c r="D65" s="84">
        <v>6</v>
      </c>
      <c r="E65" s="21" t="s">
        <v>16</v>
      </c>
      <c r="F65" s="62">
        <f>F63-F64</f>
        <v>6063</v>
      </c>
      <c r="G65" s="63">
        <f t="shared" ref="G65:Q65" si="44">G63-G64</f>
        <v>6063</v>
      </c>
      <c r="H65" s="63">
        <f t="shared" si="44"/>
        <v>6063</v>
      </c>
      <c r="I65" s="64">
        <f t="shared" si="44"/>
        <v>6063</v>
      </c>
      <c r="J65" s="352">
        <f t="shared" si="44"/>
        <v>0</v>
      </c>
      <c r="K65" s="63">
        <f t="shared" si="44"/>
        <v>0</v>
      </c>
      <c r="L65" s="63">
        <f t="shared" si="44"/>
        <v>0</v>
      </c>
      <c r="M65" s="372">
        <f t="shared" si="44"/>
        <v>0</v>
      </c>
      <c r="N65" s="62">
        <f t="shared" si="44"/>
        <v>0</v>
      </c>
      <c r="O65" s="63">
        <f t="shared" si="44"/>
        <v>0</v>
      </c>
      <c r="P65" s="63">
        <f t="shared" si="44"/>
        <v>0</v>
      </c>
      <c r="Q65" s="64">
        <f t="shared" si="44"/>
        <v>0</v>
      </c>
      <c r="R65" s="202"/>
      <c r="S65" s="386">
        <f t="shared" ref="S65:U65" si="45">S63-S64</f>
        <v>24252</v>
      </c>
      <c r="T65" s="342">
        <f t="shared" si="45"/>
        <v>0</v>
      </c>
      <c r="U65" s="387">
        <f t="shared" si="45"/>
        <v>0</v>
      </c>
    </row>
    <row r="66" spans="1:21" x14ac:dyDescent="0.2">
      <c r="A66" s="11" t="str">
        <f t="shared" si="0"/>
        <v>Lothian</v>
      </c>
      <c r="B66" s="11" t="str">
        <f t="shared" si="1"/>
        <v xml:space="preserve">MRI Scan </v>
      </c>
      <c r="C66" s="393" t="str">
        <f t="shared" si="40"/>
        <v>MRI Scan</v>
      </c>
      <c r="D66" s="88" t="s">
        <v>79</v>
      </c>
      <c r="E66" s="34"/>
      <c r="F66" s="35"/>
      <c r="G66" s="36"/>
      <c r="H66" s="36"/>
      <c r="I66" s="37"/>
      <c r="J66" s="39"/>
      <c r="K66" s="39"/>
      <c r="L66" s="39"/>
      <c r="M66" s="39"/>
      <c r="N66" s="38"/>
      <c r="O66" s="39"/>
      <c r="P66" s="39"/>
      <c r="Q66" s="40"/>
      <c r="R66" s="200"/>
      <c r="S66" s="38"/>
      <c r="T66" s="39"/>
      <c r="U66" s="105"/>
    </row>
    <row r="67" spans="1:21" x14ac:dyDescent="0.2">
      <c r="A67" s="11" t="str">
        <f t="shared" si="0"/>
        <v>Lothian</v>
      </c>
      <c r="B67" s="11" t="str">
        <f t="shared" si="1"/>
        <v xml:space="preserve">MRI Scan </v>
      </c>
      <c r="C67" s="393" t="str">
        <f t="shared" si="40"/>
        <v>MRI Scan</v>
      </c>
      <c r="D67" s="84" t="s">
        <v>79</v>
      </c>
      <c r="E67" s="21" t="s">
        <v>29</v>
      </c>
      <c r="F67" s="23"/>
      <c r="G67" s="24"/>
      <c r="H67" s="24"/>
      <c r="I67" s="25"/>
      <c r="J67" s="24"/>
      <c r="K67" s="24"/>
      <c r="L67" s="24"/>
      <c r="M67" s="24"/>
      <c r="N67" s="23"/>
      <c r="O67" s="24"/>
      <c r="P67" s="24"/>
      <c r="Q67" s="25"/>
      <c r="R67" s="200"/>
      <c r="S67" s="23"/>
      <c r="T67" s="24"/>
      <c r="U67" s="104"/>
    </row>
    <row r="68" spans="1:21" x14ac:dyDescent="0.2">
      <c r="A68" s="11" t="str">
        <f t="shared" si="0"/>
        <v>Lothian</v>
      </c>
      <c r="B68" s="11" t="str">
        <f t="shared" si="1"/>
        <v>MRI Scan7</v>
      </c>
      <c r="C68" s="393" t="str">
        <f t="shared" si="40"/>
        <v>MRI Scan</v>
      </c>
      <c r="D68" s="151">
        <v>7</v>
      </c>
      <c r="E68" s="195" t="s">
        <v>46</v>
      </c>
      <c r="F68" s="27">
        <v>3430</v>
      </c>
      <c r="G68" s="28">
        <v>3935</v>
      </c>
      <c r="H68" s="28">
        <v>4135</v>
      </c>
      <c r="I68" s="29">
        <v>4135</v>
      </c>
      <c r="J68" s="356"/>
      <c r="K68" s="28"/>
      <c r="L68" s="28"/>
      <c r="M68" s="376"/>
      <c r="N68" s="27"/>
      <c r="O68" s="28"/>
      <c r="P68" s="28"/>
      <c r="Q68" s="29"/>
      <c r="R68" s="205"/>
      <c r="S68" s="153">
        <f>SUM(F68:I68)</f>
        <v>15635</v>
      </c>
      <c r="T68" s="154">
        <f>SUM(J68:M68)</f>
        <v>0</v>
      </c>
      <c r="U68" s="157">
        <f>SUM(N68:Q68)</f>
        <v>0</v>
      </c>
    </row>
    <row r="69" spans="1:21" x14ac:dyDescent="0.2">
      <c r="A69" s="11" t="str">
        <f t="shared" si="0"/>
        <v>Lothian</v>
      </c>
      <c r="B69" s="11" t="str">
        <f t="shared" si="1"/>
        <v>MRI Scan8</v>
      </c>
      <c r="C69" s="393" t="str">
        <f t="shared" si="40"/>
        <v>MRI Scan</v>
      </c>
      <c r="D69" s="151">
        <v>8</v>
      </c>
      <c r="E69" s="196" t="s">
        <v>53</v>
      </c>
      <c r="F69" s="31">
        <v>2586</v>
      </c>
      <c r="G69" s="32">
        <v>2178</v>
      </c>
      <c r="H69" s="32">
        <v>2028</v>
      </c>
      <c r="I69" s="33">
        <v>2028</v>
      </c>
      <c r="J69" s="357"/>
      <c r="K69" s="32"/>
      <c r="L69" s="32"/>
      <c r="M69" s="377"/>
      <c r="N69" s="31"/>
      <c r="O69" s="32"/>
      <c r="P69" s="32"/>
      <c r="Q69" s="33"/>
      <c r="R69" s="205"/>
      <c r="S69" s="159">
        <f t="shared" ref="S69:S70" si="46">SUM(F69:I69)</f>
        <v>8820</v>
      </c>
      <c r="T69" s="160">
        <f t="shared" ref="T69:T70" si="47">SUM(J69:M69)</f>
        <v>0</v>
      </c>
      <c r="U69" s="162">
        <f t="shared" ref="U69:U70" si="48">SUM(N69:Q69)</f>
        <v>0</v>
      </c>
    </row>
    <row r="70" spans="1:21" x14ac:dyDescent="0.2">
      <c r="A70" s="11" t="str">
        <f t="shared" si="0"/>
        <v>Lothian</v>
      </c>
      <c r="B70" s="11" t="str">
        <f t="shared" si="1"/>
        <v>MRI Scan9</v>
      </c>
      <c r="C70" s="393" t="str">
        <f t="shared" si="40"/>
        <v>MRI Scan</v>
      </c>
      <c r="D70" s="84">
        <v>9</v>
      </c>
      <c r="E70" s="21" t="s">
        <v>32</v>
      </c>
      <c r="F70" s="62">
        <f t="shared" ref="F70:Q70" si="49">SUM(F68:F69)</f>
        <v>6016</v>
      </c>
      <c r="G70" s="63">
        <f t="shared" si="49"/>
        <v>6113</v>
      </c>
      <c r="H70" s="63">
        <f t="shared" si="49"/>
        <v>6163</v>
      </c>
      <c r="I70" s="64">
        <f t="shared" si="49"/>
        <v>6163</v>
      </c>
      <c r="J70" s="352">
        <f t="shared" si="49"/>
        <v>0</v>
      </c>
      <c r="K70" s="63">
        <f t="shared" si="49"/>
        <v>0</v>
      </c>
      <c r="L70" s="63">
        <f t="shared" si="49"/>
        <v>0</v>
      </c>
      <c r="M70" s="372">
        <f t="shared" si="49"/>
        <v>0</v>
      </c>
      <c r="N70" s="62">
        <f t="shared" si="49"/>
        <v>0</v>
      </c>
      <c r="O70" s="63">
        <f t="shared" si="49"/>
        <v>0</v>
      </c>
      <c r="P70" s="63">
        <f t="shared" si="49"/>
        <v>0</v>
      </c>
      <c r="Q70" s="64">
        <f t="shared" si="49"/>
        <v>0</v>
      </c>
      <c r="R70" s="202"/>
      <c r="S70" s="62">
        <f t="shared" si="46"/>
        <v>24455</v>
      </c>
      <c r="T70" s="63">
        <f t="shared" si="47"/>
        <v>0</v>
      </c>
      <c r="U70" s="100">
        <f t="shared" si="48"/>
        <v>0</v>
      </c>
    </row>
    <row r="71" spans="1:21" x14ac:dyDescent="0.2">
      <c r="A71" s="11" t="str">
        <f t="shared" si="0"/>
        <v>Lothian</v>
      </c>
      <c r="B71" s="11" t="str">
        <f t="shared" si="1"/>
        <v xml:space="preserve">MRI Scan </v>
      </c>
      <c r="C71" s="393" t="str">
        <f t="shared" si="40"/>
        <v>MRI Scan</v>
      </c>
      <c r="D71" s="89" t="s">
        <v>79</v>
      </c>
      <c r="E71" s="43"/>
      <c r="F71" s="38"/>
      <c r="G71" s="39"/>
      <c r="H71" s="39"/>
      <c r="I71" s="40"/>
      <c r="J71" s="39"/>
      <c r="K71" s="39"/>
      <c r="L71" s="39"/>
      <c r="M71" s="39"/>
      <c r="N71" s="38"/>
      <c r="O71" s="39"/>
      <c r="P71" s="39"/>
      <c r="Q71" s="40"/>
      <c r="R71" s="205"/>
      <c r="S71" s="38"/>
      <c r="T71" s="39"/>
      <c r="U71" s="105"/>
    </row>
    <row r="72" spans="1:21" x14ac:dyDescent="0.2">
      <c r="A72" s="11" t="str">
        <f t="shared" si="0"/>
        <v>Lothian</v>
      </c>
      <c r="B72" s="11" t="str">
        <f t="shared" si="1"/>
        <v xml:space="preserve">MRI Scan </v>
      </c>
      <c r="C72" s="393" t="str">
        <f t="shared" si="40"/>
        <v>MRI Scan</v>
      </c>
      <c r="D72" s="84" t="s">
        <v>79</v>
      </c>
      <c r="E72" s="21" t="s">
        <v>24</v>
      </c>
      <c r="F72" s="23"/>
      <c r="G72" s="24"/>
      <c r="H72" s="24"/>
      <c r="I72" s="25"/>
      <c r="J72" s="24"/>
      <c r="K72" s="24"/>
      <c r="L72" s="24"/>
      <c r="M72" s="24"/>
      <c r="N72" s="23"/>
      <c r="O72" s="24"/>
      <c r="P72" s="24"/>
      <c r="Q72" s="25"/>
      <c r="R72" s="205"/>
      <c r="S72" s="23"/>
      <c r="T72" s="24"/>
      <c r="U72" s="104"/>
    </row>
    <row r="73" spans="1:21" x14ac:dyDescent="0.2">
      <c r="A73" s="11" t="str">
        <f t="shared" si="0"/>
        <v>Lothian</v>
      </c>
      <c r="B73" s="11" t="str">
        <f t="shared" si="1"/>
        <v>MRI Scan10</v>
      </c>
      <c r="C73" s="393" t="str">
        <f t="shared" si="40"/>
        <v>MRI Scan</v>
      </c>
      <c r="D73" s="151">
        <v>10</v>
      </c>
      <c r="E73" s="152" t="s">
        <v>109</v>
      </c>
      <c r="F73" s="153">
        <f>F65-F68</f>
        <v>2633</v>
      </c>
      <c r="G73" s="154">
        <f t="shared" ref="G73:Q73" si="50">G65-G68</f>
        <v>2128</v>
      </c>
      <c r="H73" s="154">
        <f t="shared" si="50"/>
        <v>1928</v>
      </c>
      <c r="I73" s="155">
        <f t="shared" si="50"/>
        <v>1928</v>
      </c>
      <c r="J73" s="343">
        <f t="shared" si="50"/>
        <v>0</v>
      </c>
      <c r="K73" s="154">
        <f t="shared" si="50"/>
        <v>0</v>
      </c>
      <c r="L73" s="154">
        <f t="shared" si="50"/>
        <v>0</v>
      </c>
      <c r="M73" s="371">
        <f t="shared" si="50"/>
        <v>0</v>
      </c>
      <c r="N73" s="153">
        <f t="shared" si="50"/>
        <v>0</v>
      </c>
      <c r="O73" s="154">
        <f t="shared" si="50"/>
        <v>0</v>
      </c>
      <c r="P73" s="154">
        <f t="shared" si="50"/>
        <v>0</v>
      </c>
      <c r="Q73" s="155">
        <f t="shared" si="50"/>
        <v>0</v>
      </c>
      <c r="R73" s="203"/>
      <c r="S73" s="344">
        <f t="shared" ref="S73:U73" si="51">S65-S68</f>
        <v>8617</v>
      </c>
      <c r="T73" s="343">
        <f t="shared" si="51"/>
        <v>0</v>
      </c>
      <c r="U73" s="157">
        <f t="shared" si="51"/>
        <v>0</v>
      </c>
    </row>
    <row r="74" spans="1:21" x14ac:dyDescent="0.2">
      <c r="A74" s="11" t="str">
        <f t="shared" si="0"/>
        <v>Lothian</v>
      </c>
      <c r="B74" s="11" t="str">
        <f t="shared" si="1"/>
        <v>MRI Scan11</v>
      </c>
      <c r="C74" s="393" t="str">
        <f t="shared" si="40"/>
        <v>MRI Scan</v>
      </c>
      <c r="D74" s="151">
        <v>11</v>
      </c>
      <c r="E74" s="152" t="s">
        <v>110</v>
      </c>
      <c r="F74" s="159">
        <f t="shared" ref="F74:U74" si="52">F65-F70</f>
        <v>47</v>
      </c>
      <c r="G74" s="160">
        <f t="shared" si="52"/>
        <v>-50</v>
      </c>
      <c r="H74" s="160">
        <f t="shared" si="52"/>
        <v>-100</v>
      </c>
      <c r="I74" s="161">
        <f t="shared" si="52"/>
        <v>-100</v>
      </c>
      <c r="J74" s="353">
        <f t="shared" si="52"/>
        <v>0</v>
      </c>
      <c r="K74" s="160">
        <f t="shared" si="52"/>
        <v>0</v>
      </c>
      <c r="L74" s="160">
        <f t="shared" si="52"/>
        <v>0</v>
      </c>
      <c r="M74" s="373">
        <f t="shared" si="52"/>
        <v>0</v>
      </c>
      <c r="N74" s="159">
        <f t="shared" si="52"/>
        <v>0</v>
      </c>
      <c r="O74" s="160">
        <f t="shared" si="52"/>
        <v>0</v>
      </c>
      <c r="P74" s="160">
        <f t="shared" si="52"/>
        <v>0</v>
      </c>
      <c r="Q74" s="161">
        <f t="shared" si="52"/>
        <v>0</v>
      </c>
      <c r="R74" s="203">
        <f t="shared" si="52"/>
        <v>0</v>
      </c>
      <c r="S74" s="153">
        <f t="shared" si="52"/>
        <v>-203</v>
      </c>
      <c r="T74" s="160">
        <f t="shared" si="52"/>
        <v>0</v>
      </c>
      <c r="U74" s="162">
        <f t="shared" si="52"/>
        <v>0</v>
      </c>
    </row>
    <row r="75" spans="1:21" x14ac:dyDescent="0.2">
      <c r="A75" s="11" t="str">
        <f t="shared" si="0"/>
        <v>Lothian</v>
      </c>
      <c r="B75" s="11" t="str">
        <f t="shared" si="1"/>
        <v>MRI Scan12</v>
      </c>
      <c r="C75" s="393" t="str">
        <f t="shared" si="40"/>
        <v>MRI Scan</v>
      </c>
      <c r="D75" s="151">
        <v>12</v>
      </c>
      <c r="E75" s="158" t="s">
        <v>27</v>
      </c>
      <c r="F75" s="170">
        <f>F60+F74</f>
        <v>2428</v>
      </c>
      <c r="G75" s="164">
        <f>F75+G74</f>
        <v>2378</v>
      </c>
      <c r="H75" s="164">
        <f t="shared" ref="H75:Q75" si="53">G75+H74</f>
        <v>2278</v>
      </c>
      <c r="I75" s="166">
        <f t="shared" si="53"/>
        <v>2178</v>
      </c>
      <c r="J75" s="354">
        <f t="shared" si="53"/>
        <v>2178</v>
      </c>
      <c r="K75" s="164">
        <f t="shared" si="53"/>
        <v>2178</v>
      </c>
      <c r="L75" s="164">
        <f t="shared" si="53"/>
        <v>2178</v>
      </c>
      <c r="M75" s="374">
        <f t="shared" si="53"/>
        <v>2178</v>
      </c>
      <c r="N75" s="163">
        <f t="shared" si="53"/>
        <v>2178</v>
      </c>
      <c r="O75" s="164">
        <f t="shared" si="53"/>
        <v>2178</v>
      </c>
      <c r="P75" s="164">
        <f t="shared" si="53"/>
        <v>2178</v>
      </c>
      <c r="Q75" s="166">
        <f t="shared" si="53"/>
        <v>2178</v>
      </c>
      <c r="R75" s="203"/>
      <c r="S75" s="163">
        <f>I75</f>
        <v>2178</v>
      </c>
      <c r="T75" s="164">
        <f>M75</f>
        <v>2178</v>
      </c>
      <c r="U75" s="165">
        <f>Q75</f>
        <v>2178</v>
      </c>
    </row>
    <row r="76" spans="1:21" x14ac:dyDescent="0.2">
      <c r="A76" s="11" t="str">
        <f t="shared" si="0"/>
        <v>Lothian</v>
      </c>
      <c r="B76" s="11" t="str">
        <f t="shared" si="1"/>
        <v>MRI Scan13</v>
      </c>
      <c r="C76" s="393" t="str">
        <f t="shared" si="40"/>
        <v>MRI Scan</v>
      </c>
      <c r="D76" s="151">
        <v>13</v>
      </c>
      <c r="E76" s="152" t="s">
        <v>25</v>
      </c>
      <c r="F76" s="163">
        <f>F75/(F70/13)</f>
        <v>5.2466755319148932</v>
      </c>
      <c r="G76" s="164">
        <f t="shared" ref="G76:Q76" si="54">G75/(G70/13)</f>
        <v>5.0570914444626203</v>
      </c>
      <c r="H76" s="164">
        <f t="shared" si="54"/>
        <v>4.8051273730326134</v>
      </c>
      <c r="I76" s="166">
        <f t="shared" si="54"/>
        <v>4.594191140678241</v>
      </c>
      <c r="J76" s="354" t="e">
        <f t="shared" si="54"/>
        <v>#DIV/0!</v>
      </c>
      <c r="K76" s="164" t="e">
        <f t="shared" si="54"/>
        <v>#DIV/0!</v>
      </c>
      <c r="L76" s="164" t="e">
        <f t="shared" si="54"/>
        <v>#DIV/0!</v>
      </c>
      <c r="M76" s="374" t="e">
        <f t="shared" si="54"/>
        <v>#DIV/0!</v>
      </c>
      <c r="N76" s="163" t="e">
        <f t="shared" si="54"/>
        <v>#DIV/0!</v>
      </c>
      <c r="O76" s="164" t="e">
        <f t="shared" si="54"/>
        <v>#DIV/0!</v>
      </c>
      <c r="P76" s="164" t="e">
        <f t="shared" si="54"/>
        <v>#DIV/0!</v>
      </c>
      <c r="Q76" s="166" t="e">
        <f t="shared" si="54"/>
        <v>#DIV/0!</v>
      </c>
      <c r="R76" s="203"/>
      <c r="S76" s="163">
        <f t="shared" ref="S76" si="55">I76</f>
        <v>4.594191140678241</v>
      </c>
      <c r="T76" s="164" t="e">
        <f t="shared" ref="T76" si="56">M76</f>
        <v>#DIV/0!</v>
      </c>
      <c r="U76" s="165" t="e">
        <f t="shared" ref="U76" si="57">Q76</f>
        <v>#DIV/0!</v>
      </c>
    </row>
    <row r="77" spans="1:21" x14ac:dyDescent="0.2">
      <c r="A77" s="11" t="str">
        <f t="shared" si="0"/>
        <v>Lothian</v>
      </c>
      <c r="B77" s="11" t="str">
        <f t="shared" si="1"/>
        <v>MRI Scan14</v>
      </c>
      <c r="C77" s="393" t="str">
        <f t="shared" si="40"/>
        <v>MRI Scan</v>
      </c>
      <c r="D77" s="151">
        <v>14</v>
      </c>
      <c r="E77" s="158" t="s">
        <v>232</v>
      </c>
      <c r="F77" s="48">
        <f>F58+F65-F70</f>
        <v>468</v>
      </c>
      <c r="G77" s="46">
        <f>F77+G65-G70</f>
        <v>418</v>
      </c>
      <c r="H77" s="46">
        <f>G77+H65-H70</f>
        <v>318</v>
      </c>
      <c r="I77" s="47">
        <f>H77+I65-I70</f>
        <v>218</v>
      </c>
      <c r="J77" s="358"/>
      <c r="K77" s="46"/>
      <c r="L77" s="46"/>
      <c r="M77" s="378"/>
      <c r="N77" s="48"/>
      <c r="O77" s="46"/>
      <c r="P77" s="46"/>
      <c r="Q77" s="47"/>
      <c r="R77" s="205"/>
      <c r="S77" s="163">
        <f>I77</f>
        <v>218</v>
      </c>
      <c r="T77" s="164">
        <f>M77</f>
        <v>0</v>
      </c>
      <c r="U77" s="165">
        <f>Q77</f>
        <v>0</v>
      </c>
    </row>
    <row r="78" spans="1:21" ht="13.5" thickBot="1" x14ac:dyDescent="0.25">
      <c r="A78" s="11" t="str">
        <f t="shared" si="0"/>
        <v>Lothian</v>
      </c>
      <c r="B78" s="11" t="str">
        <f t="shared" si="1"/>
        <v>MRI Scan15</v>
      </c>
      <c r="C78" s="393" t="str">
        <f t="shared" si="40"/>
        <v>MRI Scan</v>
      </c>
      <c r="D78" s="333">
        <v>15</v>
      </c>
      <c r="E78" s="152" t="s">
        <v>47</v>
      </c>
      <c r="F78" s="367">
        <v>150</v>
      </c>
      <c r="G78" s="341">
        <v>100</v>
      </c>
      <c r="H78" s="341">
        <v>0</v>
      </c>
      <c r="I78" s="368">
        <v>0</v>
      </c>
      <c r="J78" s="359"/>
      <c r="K78" s="341"/>
      <c r="L78" s="341"/>
      <c r="M78" s="379"/>
      <c r="N78" s="367"/>
      <c r="O78" s="341"/>
      <c r="P78" s="341"/>
      <c r="Q78" s="368"/>
      <c r="R78" s="205"/>
      <c r="S78" s="334"/>
      <c r="T78" s="169"/>
      <c r="U78" s="335"/>
    </row>
    <row r="79" spans="1:21" ht="18.75" thickBot="1" x14ac:dyDescent="0.3">
      <c r="A79" s="11" t="str">
        <f t="shared" ref="A79:A122" si="58">$E$5</f>
        <v>Lothian</v>
      </c>
      <c r="B79" s="11" t="str">
        <f t="shared" ref="B79:B122" si="59">CONCATENATE(C79,D79)</f>
        <v>Barium StudiesBarium Studies</v>
      </c>
      <c r="C79" s="392" t="str">
        <f>D79</f>
        <v>Barium Studies</v>
      </c>
      <c r="D79" s="68" t="s">
        <v>224</v>
      </c>
      <c r="E79" s="80"/>
      <c r="F79" s="366"/>
      <c r="G79" s="81"/>
      <c r="H79" s="81"/>
      <c r="I79" s="363"/>
      <c r="J79" s="81"/>
      <c r="K79" s="81"/>
      <c r="L79" s="81"/>
      <c r="M79" s="81"/>
      <c r="N79" s="382"/>
      <c r="O79" s="69"/>
      <c r="P79" s="69"/>
      <c r="Q79" s="383"/>
      <c r="R79" s="69"/>
      <c r="S79" s="382"/>
      <c r="T79" s="69"/>
      <c r="U79" s="82"/>
    </row>
    <row r="80" spans="1:21" x14ac:dyDescent="0.2">
      <c r="A80" s="11" t="str">
        <f t="shared" si="58"/>
        <v>Lothian</v>
      </c>
      <c r="B80" s="11" t="str">
        <f t="shared" si="59"/>
        <v>Barium Studies1</v>
      </c>
      <c r="C80" s="393" t="str">
        <f>C79</f>
        <v>Barium Studies</v>
      </c>
      <c r="D80" s="84">
        <v>1</v>
      </c>
      <c r="E80" s="21" t="s">
        <v>230</v>
      </c>
      <c r="F80" s="197">
        <v>0</v>
      </c>
      <c r="G80" s="20"/>
      <c r="H80" s="20"/>
      <c r="I80" s="117"/>
      <c r="J80" s="13"/>
      <c r="K80" s="13"/>
      <c r="L80" s="13"/>
      <c r="M80" s="13"/>
      <c r="N80" s="125"/>
      <c r="O80" s="13"/>
      <c r="P80" s="13"/>
      <c r="Q80" s="126"/>
      <c r="R80" s="200"/>
      <c r="S80" s="116"/>
      <c r="T80" s="20"/>
      <c r="U80" s="118"/>
    </row>
    <row r="81" spans="1:21" x14ac:dyDescent="0.2">
      <c r="A81" s="11" t="str">
        <f t="shared" si="58"/>
        <v>Lothian</v>
      </c>
      <c r="B81" s="11" t="str">
        <f t="shared" si="59"/>
        <v>Barium Studies2</v>
      </c>
      <c r="C81" s="393" t="str">
        <f t="shared" ref="C81:C100" si="60">C80</f>
        <v>Barium Studies</v>
      </c>
      <c r="D81" s="84">
        <v>2</v>
      </c>
      <c r="E81" s="21" t="s">
        <v>231</v>
      </c>
      <c r="F81" s="197">
        <v>0</v>
      </c>
      <c r="G81" s="20"/>
      <c r="H81" s="20"/>
      <c r="I81" s="117"/>
      <c r="J81" s="20"/>
      <c r="K81" s="20"/>
      <c r="L81" s="20"/>
      <c r="M81" s="20"/>
      <c r="N81" s="116"/>
      <c r="O81" s="20"/>
      <c r="P81" s="20"/>
      <c r="Q81" s="117"/>
      <c r="R81" s="200"/>
      <c r="S81" s="116"/>
      <c r="T81" s="20"/>
      <c r="U81" s="118"/>
    </row>
    <row r="82" spans="1:21" x14ac:dyDescent="0.2">
      <c r="A82" s="11" t="str">
        <f t="shared" si="58"/>
        <v>Lothian</v>
      </c>
      <c r="B82" s="11" t="str">
        <f t="shared" si="59"/>
        <v>Barium Studies3</v>
      </c>
      <c r="C82" s="393" t="str">
        <f t="shared" si="60"/>
        <v>Barium Studies</v>
      </c>
      <c r="D82" s="84">
        <v>3</v>
      </c>
      <c r="E82" s="21" t="s">
        <v>94</v>
      </c>
      <c r="F82" s="197">
        <v>10</v>
      </c>
      <c r="G82" s="20"/>
      <c r="H82" s="20"/>
      <c r="I82" s="117"/>
      <c r="J82" s="20"/>
      <c r="K82" s="20"/>
      <c r="L82" s="20"/>
      <c r="M82" s="20"/>
      <c r="N82" s="116"/>
      <c r="O82" s="20"/>
      <c r="P82" s="20"/>
      <c r="Q82" s="117"/>
      <c r="R82" s="200"/>
      <c r="S82" s="116"/>
      <c r="T82" s="20"/>
      <c r="U82" s="118"/>
    </row>
    <row r="83" spans="1:21" x14ac:dyDescent="0.2">
      <c r="A83" s="11" t="str">
        <f t="shared" si="58"/>
        <v>Lothian</v>
      </c>
      <c r="B83" s="11" t="str">
        <f t="shared" si="59"/>
        <v xml:space="preserve">Barium Studies </v>
      </c>
      <c r="C83" s="393" t="str">
        <f t="shared" si="60"/>
        <v>Barium Studies</v>
      </c>
      <c r="D83" s="88" t="s">
        <v>79</v>
      </c>
      <c r="E83" s="34"/>
      <c r="F83" s="116"/>
      <c r="G83" s="20"/>
      <c r="H83" s="20"/>
      <c r="I83" s="117"/>
      <c r="J83" s="52"/>
      <c r="K83" s="52"/>
      <c r="L83" s="52"/>
      <c r="M83" s="52"/>
      <c r="N83" s="127"/>
      <c r="O83" s="52"/>
      <c r="P83" s="52"/>
      <c r="Q83" s="128"/>
      <c r="R83" s="200"/>
      <c r="S83" s="116"/>
      <c r="T83" s="20"/>
      <c r="U83" s="118"/>
    </row>
    <row r="84" spans="1:21" x14ac:dyDescent="0.2">
      <c r="A84" s="11" t="str">
        <f t="shared" si="58"/>
        <v>Lothian</v>
      </c>
      <c r="B84" s="11" t="str">
        <f t="shared" si="59"/>
        <v xml:space="preserve">Barium Studies </v>
      </c>
      <c r="C84" s="393" t="str">
        <f t="shared" si="60"/>
        <v>Barium Studies</v>
      </c>
      <c r="D84" s="84" t="s">
        <v>79</v>
      </c>
      <c r="E84" s="21" t="s">
        <v>33</v>
      </c>
      <c r="F84" s="23"/>
      <c r="G84" s="24"/>
      <c r="H84" s="24"/>
      <c r="I84" s="25"/>
      <c r="J84" s="24"/>
      <c r="K84" s="24"/>
      <c r="L84" s="24"/>
      <c r="M84" s="24"/>
      <c r="N84" s="23"/>
      <c r="O84" s="24"/>
      <c r="P84" s="24"/>
      <c r="Q84" s="25"/>
      <c r="R84" s="200"/>
      <c r="S84" s="23"/>
      <c r="T84" s="24"/>
      <c r="U84" s="104"/>
    </row>
    <row r="85" spans="1:21" x14ac:dyDescent="0.2">
      <c r="A85" s="11" t="str">
        <f t="shared" si="58"/>
        <v>Lothian</v>
      </c>
      <c r="B85" s="11" t="str">
        <f t="shared" si="59"/>
        <v>Barium Studies4</v>
      </c>
      <c r="C85" s="393" t="str">
        <f t="shared" si="60"/>
        <v>Barium Studies</v>
      </c>
      <c r="D85" s="151">
        <v>4</v>
      </c>
      <c r="E85" s="195" t="s">
        <v>14</v>
      </c>
      <c r="F85" s="27"/>
      <c r="G85" s="28"/>
      <c r="H85" s="28"/>
      <c r="I85" s="29"/>
      <c r="J85" s="356"/>
      <c r="K85" s="28"/>
      <c r="L85" s="28"/>
      <c r="M85" s="376"/>
      <c r="N85" s="27"/>
      <c r="O85" s="28"/>
      <c r="P85" s="28"/>
      <c r="Q85" s="29"/>
      <c r="R85" s="200"/>
      <c r="S85" s="179">
        <f>SUM(F85:I85)</f>
        <v>0</v>
      </c>
      <c r="T85" s="180">
        <f>SUM(J85:M85)</f>
        <v>0</v>
      </c>
      <c r="U85" s="181">
        <f>SUM(N85:Q85)</f>
        <v>0</v>
      </c>
    </row>
    <row r="86" spans="1:21" x14ac:dyDescent="0.2">
      <c r="A86" s="11" t="str">
        <f t="shared" si="58"/>
        <v>Lothian</v>
      </c>
      <c r="B86" s="11" t="str">
        <f t="shared" si="59"/>
        <v>Barium Studies5</v>
      </c>
      <c r="C86" s="393" t="str">
        <f t="shared" si="60"/>
        <v>Barium Studies</v>
      </c>
      <c r="D86" s="182">
        <v>5</v>
      </c>
      <c r="E86" s="196" t="s">
        <v>13</v>
      </c>
      <c r="F86" s="31"/>
      <c r="G86" s="32"/>
      <c r="H86" s="32"/>
      <c r="I86" s="33"/>
      <c r="J86" s="357"/>
      <c r="K86" s="32"/>
      <c r="L86" s="32"/>
      <c r="M86" s="377"/>
      <c r="N86" s="31"/>
      <c r="O86" s="32"/>
      <c r="P86" s="32"/>
      <c r="Q86" s="33"/>
      <c r="R86" s="200"/>
      <c r="S86" s="163">
        <f t="shared" ref="S86" si="61">SUM(F86:I86)</f>
        <v>0</v>
      </c>
      <c r="T86" s="164">
        <f t="shared" ref="T86" si="62">SUM(J86:M86)</f>
        <v>0</v>
      </c>
      <c r="U86" s="165">
        <f t="shared" ref="U86" si="63">SUM(N86:Q86)</f>
        <v>0</v>
      </c>
    </row>
    <row r="87" spans="1:21" x14ac:dyDescent="0.2">
      <c r="A87" s="11" t="str">
        <f t="shared" si="58"/>
        <v>Lothian</v>
      </c>
      <c r="B87" s="11" t="str">
        <f t="shared" si="59"/>
        <v>Barium Studies6</v>
      </c>
      <c r="C87" s="393" t="str">
        <f t="shared" si="60"/>
        <v>Barium Studies</v>
      </c>
      <c r="D87" s="84">
        <v>6</v>
      </c>
      <c r="E87" s="21" t="s">
        <v>16</v>
      </c>
      <c r="F87" s="62">
        <f>F85-F86</f>
        <v>0</v>
      </c>
      <c r="G87" s="63">
        <f t="shared" ref="G87:Q87" si="64">G85-G86</f>
        <v>0</v>
      </c>
      <c r="H87" s="63">
        <f t="shared" si="64"/>
        <v>0</v>
      </c>
      <c r="I87" s="64">
        <f t="shared" si="64"/>
        <v>0</v>
      </c>
      <c r="J87" s="352">
        <f t="shared" si="64"/>
        <v>0</v>
      </c>
      <c r="K87" s="63">
        <f t="shared" si="64"/>
        <v>0</v>
      </c>
      <c r="L87" s="63">
        <f t="shared" si="64"/>
        <v>0</v>
      </c>
      <c r="M87" s="372">
        <f t="shared" si="64"/>
        <v>0</v>
      </c>
      <c r="N87" s="62">
        <f t="shared" si="64"/>
        <v>0</v>
      </c>
      <c r="O87" s="63">
        <f t="shared" si="64"/>
        <v>0</v>
      </c>
      <c r="P87" s="63">
        <f t="shared" si="64"/>
        <v>0</v>
      </c>
      <c r="Q87" s="64">
        <f t="shared" si="64"/>
        <v>0</v>
      </c>
      <c r="R87" s="202"/>
      <c r="S87" s="386">
        <f t="shared" ref="S87:U87" si="65">S85-S86</f>
        <v>0</v>
      </c>
      <c r="T87" s="342">
        <f t="shared" si="65"/>
        <v>0</v>
      </c>
      <c r="U87" s="387">
        <f t="shared" si="65"/>
        <v>0</v>
      </c>
    </row>
    <row r="88" spans="1:21" x14ac:dyDescent="0.2">
      <c r="A88" s="11" t="str">
        <f t="shared" si="58"/>
        <v>Lothian</v>
      </c>
      <c r="B88" s="11" t="str">
        <f t="shared" si="59"/>
        <v xml:space="preserve">Barium Studies </v>
      </c>
      <c r="C88" s="393" t="str">
        <f t="shared" si="60"/>
        <v>Barium Studies</v>
      </c>
      <c r="D88" s="88" t="s">
        <v>79</v>
      </c>
      <c r="E88" s="34"/>
      <c r="F88" s="35"/>
      <c r="G88" s="36"/>
      <c r="H88" s="36"/>
      <c r="I88" s="37"/>
      <c r="J88" s="39"/>
      <c r="K88" s="39"/>
      <c r="L88" s="39"/>
      <c r="M88" s="39"/>
      <c r="N88" s="38"/>
      <c r="O88" s="39"/>
      <c r="P88" s="39"/>
      <c r="Q88" s="40"/>
      <c r="R88" s="200"/>
      <c r="S88" s="38"/>
      <c r="T88" s="39"/>
      <c r="U88" s="105"/>
    </row>
    <row r="89" spans="1:21" x14ac:dyDescent="0.2">
      <c r="A89" s="11" t="str">
        <f t="shared" si="58"/>
        <v>Lothian</v>
      </c>
      <c r="B89" s="11" t="str">
        <f t="shared" si="59"/>
        <v xml:space="preserve">Barium Studies </v>
      </c>
      <c r="C89" s="393" t="str">
        <f t="shared" si="60"/>
        <v>Barium Studies</v>
      </c>
      <c r="D89" s="84" t="s">
        <v>79</v>
      </c>
      <c r="E89" s="21" t="s">
        <v>29</v>
      </c>
      <c r="F89" s="23"/>
      <c r="G89" s="24"/>
      <c r="H89" s="24"/>
      <c r="I89" s="25"/>
      <c r="J89" s="24"/>
      <c r="K89" s="24"/>
      <c r="L89" s="24"/>
      <c r="M89" s="24"/>
      <c r="N89" s="23"/>
      <c r="O89" s="24"/>
      <c r="P89" s="24"/>
      <c r="Q89" s="25"/>
      <c r="R89" s="200"/>
      <c r="S89" s="23"/>
      <c r="T89" s="24"/>
      <c r="U89" s="104"/>
    </row>
    <row r="90" spans="1:21" x14ac:dyDescent="0.2">
      <c r="A90" s="11" t="str">
        <f t="shared" si="58"/>
        <v>Lothian</v>
      </c>
      <c r="B90" s="11" t="str">
        <f t="shared" si="59"/>
        <v>Barium Studies7</v>
      </c>
      <c r="C90" s="393" t="str">
        <f t="shared" si="60"/>
        <v>Barium Studies</v>
      </c>
      <c r="D90" s="151">
        <v>7</v>
      </c>
      <c r="E90" s="195" t="s">
        <v>46</v>
      </c>
      <c r="F90" s="27"/>
      <c r="G90" s="28"/>
      <c r="H90" s="28"/>
      <c r="I90" s="29"/>
      <c r="J90" s="356"/>
      <c r="K90" s="28"/>
      <c r="L90" s="28"/>
      <c r="M90" s="376"/>
      <c r="N90" s="27"/>
      <c r="O90" s="28"/>
      <c r="P90" s="28"/>
      <c r="Q90" s="29"/>
      <c r="R90" s="205"/>
      <c r="S90" s="153">
        <f>SUM(F90:I90)</f>
        <v>0</v>
      </c>
      <c r="T90" s="154">
        <f>SUM(J90:M90)</f>
        <v>0</v>
      </c>
      <c r="U90" s="157">
        <f>SUM(N90:Q90)</f>
        <v>0</v>
      </c>
    </row>
    <row r="91" spans="1:21" x14ac:dyDescent="0.2">
      <c r="A91" s="11" t="str">
        <f t="shared" si="58"/>
        <v>Lothian</v>
      </c>
      <c r="B91" s="11" t="str">
        <f t="shared" si="59"/>
        <v>Barium Studies8</v>
      </c>
      <c r="C91" s="393" t="str">
        <f t="shared" si="60"/>
        <v>Barium Studies</v>
      </c>
      <c r="D91" s="151">
        <v>8</v>
      </c>
      <c r="E91" s="196" t="s">
        <v>53</v>
      </c>
      <c r="F91" s="31"/>
      <c r="G91" s="32"/>
      <c r="H91" s="32"/>
      <c r="I91" s="33"/>
      <c r="J91" s="357"/>
      <c r="K91" s="32"/>
      <c r="L91" s="32"/>
      <c r="M91" s="377"/>
      <c r="N91" s="31"/>
      <c r="O91" s="32"/>
      <c r="P91" s="32"/>
      <c r="Q91" s="33"/>
      <c r="R91" s="205"/>
      <c r="S91" s="159">
        <f t="shared" ref="S91:S92" si="66">SUM(F91:I91)</f>
        <v>0</v>
      </c>
      <c r="T91" s="160">
        <f t="shared" ref="T91:T92" si="67">SUM(J91:M91)</f>
        <v>0</v>
      </c>
      <c r="U91" s="162">
        <f t="shared" ref="U91:U92" si="68">SUM(N91:Q91)</f>
        <v>0</v>
      </c>
    </row>
    <row r="92" spans="1:21" x14ac:dyDescent="0.2">
      <c r="A92" s="11" t="str">
        <f t="shared" si="58"/>
        <v>Lothian</v>
      </c>
      <c r="B92" s="11" t="str">
        <f t="shared" si="59"/>
        <v>Barium Studies9</v>
      </c>
      <c r="C92" s="393" t="str">
        <f t="shared" si="60"/>
        <v>Barium Studies</v>
      </c>
      <c r="D92" s="84">
        <v>9</v>
      </c>
      <c r="E92" s="21" t="s">
        <v>32</v>
      </c>
      <c r="F92" s="62">
        <f t="shared" ref="F92:Q92" si="69">SUM(F90:F91)</f>
        <v>0</v>
      </c>
      <c r="G92" s="63">
        <f t="shared" si="69"/>
        <v>0</v>
      </c>
      <c r="H92" s="63">
        <f t="shared" si="69"/>
        <v>0</v>
      </c>
      <c r="I92" s="64">
        <f t="shared" si="69"/>
        <v>0</v>
      </c>
      <c r="J92" s="352">
        <f t="shared" si="69"/>
        <v>0</v>
      </c>
      <c r="K92" s="63">
        <f t="shared" si="69"/>
        <v>0</v>
      </c>
      <c r="L92" s="63">
        <f t="shared" si="69"/>
        <v>0</v>
      </c>
      <c r="M92" s="372">
        <f t="shared" si="69"/>
        <v>0</v>
      </c>
      <c r="N92" s="62">
        <f t="shared" si="69"/>
        <v>0</v>
      </c>
      <c r="O92" s="63">
        <f t="shared" si="69"/>
        <v>0</v>
      </c>
      <c r="P92" s="63">
        <f t="shared" si="69"/>
        <v>0</v>
      </c>
      <c r="Q92" s="64">
        <f t="shared" si="69"/>
        <v>0</v>
      </c>
      <c r="R92" s="202"/>
      <c r="S92" s="62">
        <f t="shared" si="66"/>
        <v>0</v>
      </c>
      <c r="T92" s="63">
        <f t="shared" si="67"/>
        <v>0</v>
      </c>
      <c r="U92" s="100">
        <f t="shared" si="68"/>
        <v>0</v>
      </c>
    </row>
    <row r="93" spans="1:21" x14ac:dyDescent="0.2">
      <c r="A93" s="11" t="str">
        <f t="shared" si="58"/>
        <v>Lothian</v>
      </c>
      <c r="B93" s="11" t="str">
        <f t="shared" si="59"/>
        <v xml:space="preserve">Barium Studies </v>
      </c>
      <c r="C93" s="393" t="str">
        <f t="shared" si="60"/>
        <v>Barium Studies</v>
      </c>
      <c r="D93" s="89" t="s">
        <v>79</v>
      </c>
      <c r="E93" s="43"/>
      <c r="F93" s="38"/>
      <c r="G93" s="39"/>
      <c r="H93" s="39"/>
      <c r="I93" s="40"/>
      <c r="J93" s="39"/>
      <c r="K93" s="39"/>
      <c r="L93" s="39"/>
      <c r="M93" s="39"/>
      <c r="N93" s="38"/>
      <c r="O93" s="39"/>
      <c r="P93" s="39"/>
      <c r="Q93" s="40"/>
      <c r="R93" s="205"/>
      <c r="S93" s="38"/>
      <c r="T93" s="39"/>
      <c r="U93" s="105"/>
    </row>
    <row r="94" spans="1:21" x14ac:dyDescent="0.2">
      <c r="A94" s="11" t="str">
        <f t="shared" si="58"/>
        <v>Lothian</v>
      </c>
      <c r="B94" s="11" t="str">
        <f t="shared" si="59"/>
        <v xml:space="preserve">Barium Studies </v>
      </c>
      <c r="C94" s="393" t="str">
        <f t="shared" si="60"/>
        <v>Barium Studies</v>
      </c>
      <c r="D94" s="84" t="s">
        <v>79</v>
      </c>
      <c r="E94" s="21" t="s">
        <v>24</v>
      </c>
      <c r="F94" s="23"/>
      <c r="G94" s="24"/>
      <c r="H94" s="24"/>
      <c r="I94" s="25"/>
      <c r="J94" s="24"/>
      <c r="K94" s="24"/>
      <c r="L94" s="24"/>
      <c r="M94" s="24"/>
      <c r="N94" s="23"/>
      <c r="O94" s="24"/>
      <c r="P94" s="24"/>
      <c r="Q94" s="25"/>
      <c r="R94" s="205"/>
      <c r="S94" s="23"/>
      <c r="T94" s="24"/>
      <c r="U94" s="104"/>
    </row>
    <row r="95" spans="1:21" x14ac:dyDescent="0.2">
      <c r="A95" s="11" t="str">
        <f t="shared" si="58"/>
        <v>Lothian</v>
      </c>
      <c r="B95" s="11" t="str">
        <f t="shared" si="59"/>
        <v>Barium Studies10</v>
      </c>
      <c r="C95" s="393" t="str">
        <f t="shared" si="60"/>
        <v>Barium Studies</v>
      </c>
      <c r="D95" s="151">
        <v>10</v>
      </c>
      <c r="E95" s="152" t="s">
        <v>109</v>
      </c>
      <c r="F95" s="153">
        <f>F87-F90</f>
        <v>0</v>
      </c>
      <c r="G95" s="154">
        <f t="shared" ref="G95:Q95" si="70">G87-G90</f>
        <v>0</v>
      </c>
      <c r="H95" s="154">
        <f t="shared" si="70"/>
        <v>0</v>
      </c>
      <c r="I95" s="155">
        <f t="shared" si="70"/>
        <v>0</v>
      </c>
      <c r="J95" s="343">
        <f t="shared" si="70"/>
        <v>0</v>
      </c>
      <c r="K95" s="154">
        <f t="shared" si="70"/>
        <v>0</v>
      </c>
      <c r="L95" s="154">
        <f t="shared" si="70"/>
        <v>0</v>
      </c>
      <c r="M95" s="371">
        <f t="shared" si="70"/>
        <v>0</v>
      </c>
      <c r="N95" s="153">
        <f t="shared" si="70"/>
        <v>0</v>
      </c>
      <c r="O95" s="154">
        <f t="shared" si="70"/>
        <v>0</v>
      </c>
      <c r="P95" s="154">
        <f t="shared" si="70"/>
        <v>0</v>
      </c>
      <c r="Q95" s="155">
        <f t="shared" si="70"/>
        <v>0</v>
      </c>
      <c r="R95" s="203"/>
      <c r="S95" s="344">
        <f t="shared" ref="S95:U95" si="71">S87-S90</f>
        <v>0</v>
      </c>
      <c r="T95" s="343">
        <f t="shared" si="71"/>
        <v>0</v>
      </c>
      <c r="U95" s="157">
        <f t="shared" si="71"/>
        <v>0</v>
      </c>
    </row>
    <row r="96" spans="1:21" x14ac:dyDescent="0.2">
      <c r="A96" s="11" t="str">
        <f t="shared" si="58"/>
        <v>Lothian</v>
      </c>
      <c r="B96" s="11" t="str">
        <f t="shared" si="59"/>
        <v>Barium Studies11</v>
      </c>
      <c r="C96" s="393" t="str">
        <f t="shared" si="60"/>
        <v>Barium Studies</v>
      </c>
      <c r="D96" s="151">
        <v>11</v>
      </c>
      <c r="E96" s="152" t="s">
        <v>110</v>
      </c>
      <c r="F96" s="159">
        <f t="shared" ref="F96:U96" si="72">F87-F92</f>
        <v>0</v>
      </c>
      <c r="G96" s="160">
        <f t="shared" si="72"/>
        <v>0</v>
      </c>
      <c r="H96" s="160">
        <f t="shared" si="72"/>
        <v>0</v>
      </c>
      <c r="I96" s="161">
        <f t="shared" si="72"/>
        <v>0</v>
      </c>
      <c r="J96" s="353">
        <f t="shared" si="72"/>
        <v>0</v>
      </c>
      <c r="K96" s="160">
        <f t="shared" si="72"/>
        <v>0</v>
      </c>
      <c r="L96" s="160">
        <f t="shared" si="72"/>
        <v>0</v>
      </c>
      <c r="M96" s="373">
        <f t="shared" si="72"/>
        <v>0</v>
      </c>
      <c r="N96" s="159">
        <f t="shared" si="72"/>
        <v>0</v>
      </c>
      <c r="O96" s="160">
        <f t="shared" si="72"/>
        <v>0</v>
      </c>
      <c r="P96" s="160">
        <f t="shared" si="72"/>
        <v>0</v>
      </c>
      <c r="Q96" s="161">
        <f t="shared" si="72"/>
        <v>0</v>
      </c>
      <c r="R96" s="203">
        <f t="shared" si="72"/>
        <v>0</v>
      </c>
      <c r="S96" s="153">
        <f t="shared" si="72"/>
        <v>0</v>
      </c>
      <c r="T96" s="160">
        <f t="shared" si="72"/>
        <v>0</v>
      </c>
      <c r="U96" s="162">
        <f t="shared" si="72"/>
        <v>0</v>
      </c>
    </row>
    <row r="97" spans="1:21" x14ac:dyDescent="0.2">
      <c r="A97" s="11" t="str">
        <f t="shared" si="58"/>
        <v>Lothian</v>
      </c>
      <c r="B97" s="11" t="str">
        <f t="shared" si="59"/>
        <v>Barium Studies12</v>
      </c>
      <c r="C97" s="393" t="str">
        <f t="shared" si="60"/>
        <v>Barium Studies</v>
      </c>
      <c r="D97" s="151">
        <v>12</v>
      </c>
      <c r="E97" s="158" t="s">
        <v>27</v>
      </c>
      <c r="F97" s="170">
        <f>F82+F96</f>
        <v>10</v>
      </c>
      <c r="G97" s="164">
        <f>F97+G96</f>
        <v>10</v>
      </c>
      <c r="H97" s="164">
        <f t="shared" ref="H97:Q97" si="73">G97+H96</f>
        <v>10</v>
      </c>
      <c r="I97" s="166">
        <f t="shared" si="73"/>
        <v>10</v>
      </c>
      <c r="J97" s="354">
        <f t="shared" si="73"/>
        <v>10</v>
      </c>
      <c r="K97" s="164">
        <f t="shared" si="73"/>
        <v>10</v>
      </c>
      <c r="L97" s="164">
        <f t="shared" si="73"/>
        <v>10</v>
      </c>
      <c r="M97" s="374">
        <f t="shared" si="73"/>
        <v>10</v>
      </c>
      <c r="N97" s="163">
        <f t="shared" si="73"/>
        <v>10</v>
      </c>
      <c r="O97" s="164">
        <f t="shared" si="73"/>
        <v>10</v>
      </c>
      <c r="P97" s="164">
        <f t="shared" si="73"/>
        <v>10</v>
      </c>
      <c r="Q97" s="166">
        <f t="shared" si="73"/>
        <v>10</v>
      </c>
      <c r="R97" s="203"/>
      <c r="S97" s="163">
        <f>I97</f>
        <v>10</v>
      </c>
      <c r="T97" s="164">
        <f>M97</f>
        <v>10</v>
      </c>
      <c r="U97" s="165">
        <f>Q97</f>
        <v>10</v>
      </c>
    </row>
    <row r="98" spans="1:21" x14ac:dyDescent="0.2">
      <c r="A98" s="11" t="str">
        <f t="shared" si="58"/>
        <v>Lothian</v>
      </c>
      <c r="B98" s="11" t="str">
        <f t="shared" si="59"/>
        <v>Barium Studies13</v>
      </c>
      <c r="C98" s="393" t="str">
        <f t="shared" si="60"/>
        <v>Barium Studies</v>
      </c>
      <c r="D98" s="151">
        <v>13</v>
      </c>
      <c r="E98" s="152" t="s">
        <v>25</v>
      </c>
      <c r="F98" s="163" t="e">
        <f>F97/(F92/13)</f>
        <v>#DIV/0!</v>
      </c>
      <c r="G98" s="164" t="e">
        <f t="shared" ref="G98:Q98" si="74">G97/(G92/13)</f>
        <v>#DIV/0!</v>
      </c>
      <c r="H98" s="164" t="e">
        <f t="shared" si="74"/>
        <v>#DIV/0!</v>
      </c>
      <c r="I98" s="166" t="e">
        <f t="shared" si="74"/>
        <v>#DIV/0!</v>
      </c>
      <c r="J98" s="354" t="e">
        <f t="shared" si="74"/>
        <v>#DIV/0!</v>
      </c>
      <c r="K98" s="164" t="e">
        <f t="shared" si="74"/>
        <v>#DIV/0!</v>
      </c>
      <c r="L98" s="164" t="e">
        <f t="shared" si="74"/>
        <v>#DIV/0!</v>
      </c>
      <c r="M98" s="374" t="e">
        <f t="shared" si="74"/>
        <v>#DIV/0!</v>
      </c>
      <c r="N98" s="163" t="e">
        <f t="shared" si="74"/>
        <v>#DIV/0!</v>
      </c>
      <c r="O98" s="164" t="e">
        <f t="shared" si="74"/>
        <v>#DIV/0!</v>
      </c>
      <c r="P98" s="164" t="e">
        <f t="shared" si="74"/>
        <v>#DIV/0!</v>
      </c>
      <c r="Q98" s="166" t="e">
        <f t="shared" si="74"/>
        <v>#DIV/0!</v>
      </c>
      <c r="R98" s="203"/>
      <c r="S98" s="163" t="e">
        <f t="shared" ref="S98" si="75">I98</f>
        <v>#DIV/0!</v>
      </c>
      <c r="T98" s="164" t="e">
        <f t="shared" ref="T98" si="76">M98</f>
        <v>#DIV/0!</v>
      </c>
      <c r="U98" s="165" t="e">
        <f t="shared" ref="U98" si="77">Q98</f>
        <v>#DIV/0!</v>
      </c>
    </row>
    <row r="99" spans="1:21" x14ac:dyDescent="0.2">
      <c r="A99" s="11" t="str">
        <f t="shared" si="58"/>
        <v>Lothian</v>
      </c>
      <c r="B99" s="11" t="str">
        <f t="shared" si="59"/>
        <v>Barium Studies14</v>
      </c>
      <c r="C99" s="393" t="str">
        <f t="shared" si="60"/>
        <v>Barium Studies</v>
      </c>
      <c r="D99" s="151">
        <v>14</v>
      </c>
      <c r="E99" s="158" t="s">
        <v>232</v>
      </c>
      <c r="F99" s="48">
        <v>0</v>
      </c>
      <c r="G99" s="46">
        <v>0</v>
      </c>
      <c r="H99" s="46">
        <v>0</v>
      </c>
      <c r="I99" s="47">
        <v>0</v>
      </c>
      <c r="J99" s="358"/>
      <c r="K99" s="46"/>
      <c r="L99" s="46"/>
      <c r="M99" s="378"/>
      <c r="N99" s="48"/>
      <c r="O99" s="46"/>
      <c r="P99" s="46"/>
      <c r="Q99" s="47"/>
      <c r="R99" s="205"/>
      <c r="S99" s="163">
        <f>I99</f>
        <v>0</v>
      </c>
      <c r="T99" s="164">
        <f>M99</f>
        <v>0</v>
      </c>
      <c r="U99" s="165">
        <f>Q99</f>
        <v>0</v>
      </c>
    </row>
    <row r="100" spans="1:21" ht="13.5" thickBot="1" x14ac:dyDescent="0.25">
      <c r="A100" s="11" t="str">
        <f t="shared" si="58"/>
        <v>Lothian</v>
      </c>
      <c r="B100" s="11" t="str">
        <f t="shared" si="59"/>
        <v>Barium Studies15</v>
      </c>
      <c r="C100" s="393" t="str">
        <f t="shared" si="60"/>
        <v>Barium Studies</v>
      </c>
      <c r="D100" s="333">
        <v>15</v>
      </c>
      <c r="E100" s="152" t="s">
        <v>47</v>
      </c>
      <c r="F100" s="367">
        <v>0</v>
      </c>
      <c r="G100" s="341">
        <v>0</v>
      </c>
      <c r="H100" s="341">
        <v>0</v>
      </c>
      <c r="I100" s="368">
        <v>0</v>
      </c>
      <c r="J100" s="359"/>
      <c r="K100" s="341"/>
      <c r="L100" s="341"/>
      <c r="M100" s="379"/>
      <c r="N100" s="367"/>
      <c r="O100" s="341"/>
      <c r="P100" s="341"/>
      <c r="Q100" s="368"/>
      <c r="R100" s="205"/>
      <c r="S100" s="159"/>
      <c r="T100" s="160"/>
      <c r="U100" s="162"/>
    </row>
    <row r="101" spans="1:21" ht="18.75" thickBot="1" x14ac:dyDescent="0.3">
      <c r="A101" s="11" t="str">
        <f t="shared" si="58"/>
        <v>Lothian</v>
      </c>
      <c r="B101" s="11" t="str">
        <f t="shared" si="59"/>
        <v>Non-Obstetric UltrasoundNon-Obstetric Ultrasound</v>
      </c>
      <c r="C101" s="392" t="str">
        <f>D101</f>
        <v>Non-Obstetric Ultrasound</v>
      </c>
      <c r="D101" s="68" t="s">
        <v>225</v>
      </c>
      <c r="E101" s="80"/>
      <c r="F101" s="366"/>
      <c r="G101" s="81"/>
      <c r="H101" s="81"/>
      <c r="I101" s="363"/>
      <c r="J101" s="81"/>
      <c r="K101" s="81"/>
      <c r="L101" s="81"/>
      <c r="M101" s="81"/>
      <c r="N101" s="382"/>
      <c r="O101" s="69"/>
      <c r="P101" s="69"/>
      <c r="Q101" s="383"/>
      <c r="R101" s="69"/>
      <c r="S101" s="382"/>
      <c r="T101" s="69"/>
      <c r="U101" s="82"/>
    </row>
    <row r="102" spans="1:21" x14ac:dyDescent="0.2">
      <c r="A102" s="11" t="str">
        <f t="shared" si="58"/>
        <v>Lothian</v>
      </c>
      <c r="B102" s="11" t="str">
        <f t="shared" si="59"/>
        <v>Non-Obstetric Ultrasound1</v>
      </c>
      <c r="C102" s="393" t="str">
        <f>C101</f>
        <v>Non-Obstetric Ultrasound</v>
      </c>
      <c r="D102" s="84">
        <v>1</v>
      </c>
      <c r="E102" s="21" t="s">
        <v>230</v>
      </c>
      <c r="F102" s="197">
        <v>156</v>
      </c>
      <c r="G102" s="20"/>
      <c r="H102" s="20"/>
      <c r="I102" s="117"/>
      <c r="J102" s="13"/>
      <c r="K102" s="13"/>
      <c r="L102" s="13"/>
      <c r="M102" s="13"/>
      <c r="N102" s="125"/>
      <c r="O102" s="13"/>
      <c r="P102" s="13"/>
      <c r="Q102" s="126"/>
      <c r="R102" s="200"/>
      <c r="S102" s="116"/>
      <c r="T102" s="20"/>
      <c r="U102" s="118"/>
    </row>
    <row r="103" spans="1:21" x14ac:dyDescent="0.2">
      <c r="A103" s="11" t="str">
        <f t="shared" si="58"/>
        <v>Lothian</v>
      </c>
      <c r="B103" s="11" t="str">
        <f t="shared" si="59"/>
        <v>Non-Obstetric Ultrasound2</v>
      </c>
      <c r="C103" s="393" t="str">
        <f t="shared" ref="C103:C122" si="78">C102</f>
        <v>Non-Obstetric Ultrasound</v>
      </c>
      <c r="D103" s="84">
        <v>2</v>
      </c>
      <c r="E103" s="21" t="s">
        <v>231</v>
      </c>
      <c r="F103" s="197">
        <v>101</v>
      </c>
      <c r="G103" s="20"/>
      <c r="H103" s="20"/>
      <c r="I103" s="117"/>
      <c r="J103" s="20"/>
      <c r="K103" s="20"/>
      <c r="L103" s="20"/>
      <c r="M103" s="20"/>
      <c r="N103" s="116"/>
      <c r="O103" s="20"/>
      <c r="P103" s="20"/>
      <c r="Q103" s="117"/>
      <c r="R103" s="200"/>
      <c r="S103" s="116"/>
      <c r="T103" s="20"/>
      <c r="U103" s="118"/>
    </row>
    <row r="104" spans="1:21" x14ac:dyDescent="0.2">
      <c r="A104" s="11" t="str">
        <f t="shared" si="58"/>
        <v>Lothian</v>
      </c>
      <c r="B104" s="11" t="str">
        <f t="shared" si="59"/>
        <v>Non-Obstetric Ultrasound3</v>
      </c>
      <c r="C104" s="393" t="str">
        <f t="shared" si="78"/>
        <v>Non-Obstetric Ultrasound</v>
      </c>
      <c r="D104" s="84">
        <v>3</v>
      </c>
      <c r="E104" s="21" t="s">
        <v>94</v>
      </c>
      <c r="F104" s="197">
        <v>3630</v>
      </c>
      <c r="G104" s="20"/>
      <c r="H104" s="20"/>
      <c r="I104" s="117"/>
      <c r="J104" s="20"/>
      <c r="K104" s="20"/>
      <c r="L104" s="20"/>
      <c r="M104" s="20"/>
      <c r="N104" s="116"/>
      <c r="O104" s="20"/>
      <c r="P104" s="20"/>
      <c r="Q104" s="117"/>
      <c r="R104" s="200"/>
      <c r="S104" s="116"/>
      <c r="T104" s="20"/>
      <c r="U104" s="118"/>
    </row>
    <row r="105" spans="1:21" x14ac:dyDescent="0.2">
      <c r="A105" s="11" t="str">
        <f t="shared" si="58"/>
        <v>Lothian</v>
      </c>
      <c r="B105" s="11" t="str">
        <f t="shared" si="59"/>
        <v xml:space="preserve">Non-Obstetric Ultrasound </v>
      </c>
      <c r="C105" s="393" t="str">
        <f t="shared" si="78"/>
        <v>Non-Obstetric Ultrasound</v>
      </c>
      <c r="D105" s="88" t="s">
        <v>79</v>
      </c>
      <c r="E105" s="34"/>
      <c r="F105" s="116"/>
      <c r="G105" s="20"/>
      <c r="H105" s="20"/>
      <c r="I105" s="117"/>
      <c r="J105" s="52"/>
      <c r="K105" s="52"/>
      <c r="L105" s="52"/>
      <c r="M105" s="52"/>
      <c r="N105" s="127"/>
      <c r="O105" s="52"/>
      <c r="P105" s="52"/>
      <c r="Q105" s="128"/>
      <c r="R105" s="200"/>
      <c r="S105" s="116"/>
      <c r="T105" s="20"/>
      <c r="U105" s="118"/>
    </row>
    <row r="106" spans="1:21" x14ac:dyDescent="0.2">
      <c r="A106" s="11" t="str">
        <f t="shared" si="58"/>
        <v>Lothian</v>
      </c>
      <c r="B106" s="11" t="str">
        <f t="shared" si="59"/>
        <v xml:space="preserve">Non-Obstetric Ultrasound </v>
      </c>
      <c r="C106" s="393" t="str">
        <f t="shared" si="78"/>
        <v>Non-Obstetric Ultrasound</v>
      </c>
      <c r="D106" s="84" t="s">
        <v>79</v>
      </c>
      <c r="E106" s="21" t="s">
        <v>33</v>
      </c>
      <c r="F106" s="23"/>
      <c r="G106" s="24"/>
      <c r="H106" s="24"/>
      <c r="I106" s="25"/>
      <c r="J106" s="24"/>
      <c r="K106" s="24"/>
      <c r="L106" s="24"/>
      <c r="M106" s="24"/>
      <c r="N106" s="23"/>
      <c r="O106" s="24"/>
      <c r="P106" s="24"/>
      <c r="Q106" s="25"/>
      <c r="R106" s="200"/>
      <c r="S106" s="23"/>
      <c r="T106" s="24"/>
      <c r="U106" s="104"/>
    </row>
    <row r="107" spans="1:21" x14ac:dyDescent="0.2">
      <c r="A107" s="11" t="str">
        <f t="shared" si="58"/>
        <v>Lothian</v>
      </c>
      <c r="B107" s="11" t="str">
        <f t="shared" si="59"/>
        <v>Non-Obstetric Ultrasound4</v>
      </c>
      <c r="C107" s="393" t="str">
        <f t="shared" si="78"/>
        <v>Non-Obstetric Ultrasound</v>
      </c>
      <c r="D107" s="151">
        <v>4</v>
      </c>
      <c r="E107" s="195" t="s">
        <v>14</v>
      </c>
      <c r="F107" s="27"/>
      <c r="G107" s="28"/>
      <c r="H107" s="28"/>
      <c r="I107" s="29"/>
      <c r="J107" s="356"/>
      <c r="K107" s="28"/>
      <c r="L107" s="28"/>
      <c r="M107" s="376"/>
      <c r="N107" s="27"/>
      <c r="O107" s="28"/>
      <c r="P107" s="28"/>
      <c r="Q107" s="29"/>
      <c r="R107" s="200"/>
      <c r="S107" s="179">
        <f>SUM(F107:I107)</f>
        <v>0</v>
      </c>
      <c r="T107" s="180">
        <f>SUM(J107:M107)</f>
        <v>0</v>
      </c>
      <c r="U107" s="181">
        <f>SUM(N107:Q107)</f>
        <v>0</v>
      </c>
    </row>
    <row r="108" spans="1:21" x14ac:dyDescent="0.2">
      <c r="A108" s="11" t="str">
        <f t="shared" si="58"/>
        <v>Lothian</v>
      </c>
      <c r="B108" s="11" t="str">
        <f t="shared" si="59"/>
        <v>Non-Obstetric Ultrasound5</v>
      </c>
      <c r="C108" s="393" t="str">
        <f t="shared" si="78"/>
        <v>Non-Obstetric Ultrasound</v>
      </c>
      <c r="D108" s="182">
        <v>5</v>
      </c>
      <c r="E108" s="196" t="s">
        <v>13</v>
      </c>
      <c r="F108" s="31"/>
      <c r="G108" s="32"/>
      <c r="H108" s="32"/>
      <c r="I108" s="33"/>
      <c r="J108" s="357"/>
      <c r="K108" s="32"/>
      <c r="L108" s="32"/>
      <c r="M108" s="377"/>
      <c r="N108" s="31"/>
      <c r="O108" s="32"/>
      <c r="P108" s="32"/>
      <c r="Q108" s="33"/>
      <c r="R108" s="200"/>
      <c r="S108" s="163">
        <f t="shared" ref="S108" si="79">SUM(F108:I108)</f>
        <v>0</v>
      </c>
      <c r="T108" s="164">
        <f t="shared" ref="T108" si="80">SUM(J108:M108)</f>
        <v>0</v>
      </c>
      <c r="U108" s="165">
        <f t="shared" ref="U108" si="81">SUM(N108:Q108)</f>
        <v>0</v>
      </c>
    </row>
    <row r="109" spans="1:21" x14ac:dyDescent="0.2">
      <c r="A109" s="11" t="str">
        <f t="shared" si="58"/>
        <v>Lothian</v>
      </c>
      <c r="B109" s="11" t="str">
        <f t="shared" si="59"/>
        <v>Non-Obstetric Ultrasound6</v>
      </c>
      <c r="C109" s="393" t="str">
        <f t="shared" si="78"/>
        <v>Non-Obstetric Ultrasound</v>
      </c>
      <c r="D109" s="84">
        <v>6</v>
      </c>
      <c r="E109" s="21" t="s">
        <v>16</v>
      </c>
      <c r="F109" s="62">
        <f>F107-F108</f>
        <v>0</v>
      </c>
      <c r="G109" s="63">
        <f t="shared" ref="G109:Q109" si="82">G107-G108</f>
        <v>0</v>
      </c>
      <c r="H109" s="63">
        <f t="shared" si="82"/>
        <v>0</v>
      </c>
      <c r="I109" s="64">
        <f t="shared" si="82"/>
        <v>0</v>
      </c>
      <c r="J109" s="352">
        <f t="shared" si="82"/>
        <v>0</v>
      </c>
      <c r="K109" s="63">
        <f t="shared" si="82"/>
        <v>0</v>
      </c>
      <c r="L109" s="63">
        <f t="shared" si="82"/>
        <v>0</v>
      </c>
      <c r="M109" s="372">
        <f t="shared" si="82"/>
        <v>0</v>
      </c>
      <c r="N109" s="62">
        <f t="shared" si="82"/>
        <v>0</v>
      </c>
      <c r="O109" s="63">
        <f t="shared" si="82"/>
        <v>0</v>
      </c>
      <c r="P109" s="63">
        <f t="shared" si="82"/>
        <v>0</v>
      </c>
      <c r="Q109" s="64">
        <f t="shared" si="82"/>
        <v>0</v>
      </c>
      <c r="R109" s="202"/>
      <c r="S109" s="386">
        <f t="shared" ref="S109:U109" si="83">S107-S108</f>
        <v>0</v>
      </c>
      <c r="T109" s="342">
        <f t="shared" si="83"/>
        <v>0</v>
      </c>
      <c r="U109" s="387">
        <f t="shared" si="83"/>
        <v>0</v>
      </c>
    </row>
    <row r="110" spans="1:21" x14ac:dyDescent="0.2">
      <c r="A110" s="11" t="str">
        <f t="shared" si="58"/>
        <v>Lothian</v>
      </c>
      <c r="B110" s="11" t="str">
        <f t="shared" si="59"/>
        <v xml:space="preserve">Non-Obstetric Ultrasound </v>
      </c>
      <c r="C110" s="393" t="str">
        <f t="shared" si="78"/>
        <v>Non-Obstetric Ultrasound</v>
      </c>
      <c r="D110" s="88" t="s">
        <v>79</v>
      </c>
      <c r="E110" s="34"/>
      <c r="F110" s="35"/>
      <c r="G110" s="36"/>
      <c r="H110" s="36"/>
      <c r="I110" s="37"/>
      <c r="J110" s="39"/>
      <c r="K110" s="39"/>
      <c r="L110" s="39"/>
      <c r="M110" s="39"/>
      <c r="N110" s="38"/>
      <c r="O110" s="39"/>
      <c r="P110" s="39"/>
      <c r="Q110" s="40"/>
      <c r="R110" s="200"/>
      <c r="S110" s="38"/>
      <c r="T110" s="39"/>
      <c r="U110" s="105"/>
    </row>
    <row r="111" spans="1:21" x14ac:dyDescent="0.2">
      <c r="A111" s="11" t="str">
        <f t="shared" si="58"/>
        <v>Lothian</v>
      </c>
      <c r="B111" s="11" t="str">
        <f t="shared" si="59"/>
        <v xml:space="preserve">Non-Obstetric Ultrasound </v>
      </c>
      <c r="C111" s="393" t="str">
        <f t="shared" si="78"/>
        <v>Non-Obstetric Ultrasound</v>
      </c>
      <c r="D111" s="84" t="s">
        <v>79</v>
      </c>
      <c r="E111" s="21" t="s">
        <v>29</v>
      </c>
      <c r="F111" s="23"/>
      <c r="G111" s="24"/>
      <c r="H111" s="24"/>
      <c r="I111" s="25"/>
      <c r="J111" s="24"/>
      <c r="K111" s="24"/>
      <c r="L111" s="24"/>
      <c r="M111" s="24"/>
      <c r="N111" s="23"/>
      <c r="O111" s="24"/>
      <c r="P111" s="24"/>
      <c r="Q111" s="25"/>
      <c r="R111" s="200"/>
      <c r="S111" s="23"/>
      <c r="T111" s="24"/>
      <c r="U111" s="104"/>
    </row>
    <row r="112" spans="1:21" x14ac:dyDescent="0.2">
      <c r="A112" s="11" t="str">
        <f t="shared" si="58"/>
        <v>Lothian</v>
      </c>
      <c r="B112" s="11" t="str">
        <f t="shared" si="59"/>
        <v>Non-Obstetric Ultrasound7</v>
      </c>
      <c r="C112" s="393" t="str">
        <f t="shared" si="78"/>
        <v>Non-Obstetric Ultrasound</v>
      </c>
      <c r="D112" s="151">
        <v>7</v>
      </c>
      <c r="E112" s="195" t="s">
        <v>46</v>
      </c>
      <c r="F112" s="27"/>
      <c r="G112" s="28"/>
      <c r="H112" s="28"/>
      <c r="I112" s="29"/>
      <c r="J112" s="356"/>
      <c r="K112" s="28"/>
      <c r="L112" s="28"/>
      <c r="M112" s="376"/>
      <c r="N112" s="27"/>
      <c r="O112" s="28"/>
      <c r="P112" s="28"/>
      <c r="Q112" s="29"/>
      <c r="R112" s="205"/>
      <c r="S112" s="153">
        <f>SUM(F112:I112)</f>
        <v>0</v>
      </c>
      <c r="T112" s="154">
        <f>SUM(J112:M112)</f>
        <v>0</v>
      </c>
      <c r="U112" s="157">
        <f>SUM(N112:Q112)</f>
        <v>0</v>
      </c>
    </row>
    <row r="113" spans="1:21" x14ac:dyDescent="0.2">
      <c r="A113" s="11" t="str">
        <f t="shared" si="58"/>
        <v>Lothian</v>
      </c>
      <c r="B113" s="11" t="str">
        <f t="shared" si="59"/>
        <v>Non-Obstetric Ultrasound8</v>
      </c>
      <c r="C113" s="393" t="str">
        <f t="shared" si="78"/>
        <v>Non-Obstetric Ultrasound</v>
      </c>
      <c r="D113" s="151">
        <v>8</v>
      </c>
      <c r="E113" s="196" t="s">
        <v>53</v>
      </c>
      <c r="F113" s="31"/>
      <c r="G113" s="32"/>
      <c r="H113" s="32"/>
      <c r="I113" s="33"/>
      <c r="J113" s="357"/>
      <c r="K113" s="32"/>
      <c r="L113" s="32"/>
      <c r="M113" s="377"/>
      <c r="N113" s="31"/>
      <c r="O113" s="32"/>
      <c r="P113" s="32"/>
      <c r="Q113" s="33"/>
      <c r="R113" s="205"/>
      <c r="S113" s="159">
        <f t="shared" ref="S113:S114" si="84">SUM(F113:I113)</f>
        <v>0</v>
      </c>
      <c r="T113" s="160">
        <f t="shared" ref="T113:T114" si="85">SUM(J113:M113)</f>
        <v>0</v>
      </c>
      <c r="U113" s="162">
        <f t="shared" ref="U113:U114" si="86">SUM(N113:Q113)</f>
        <v>0</v>
      </c>
    </row>
    <row r="114" spans="1:21" x14ac:dyDescent="0.2">
      <c r="A114" s="11" t="str">
        <f t="shared" si="58"/>
        <v>Lothian</v>
      </c>
      <c r="B114" s="11" t="str">
        <f t="shared" si="59"/>
        <v>Non-Obstetric Ultrasound9</v>
      </c>
      <c r="C114" s="393" t="str">
        <f t="shared" si="78"/>
        <v>Non-Obstetric Ultrasound</v>
      </c>
      <c r="D114" s="84">
        <v>9</v>
      </c>
      <c r="E114" s="21" t="s">
        <v>32</v>
      </c>
      <c r="F114" s="62">
        <f t="shared" ref="F114:Q114" si="87">SUM(F112:F113)</f>
        <v>0</v>
      </c>
      <c r="G114" s="63">
        <f t="shared" si="87"/>
        <v>0</v>
      </c>
      <c r="H114" s="63">
        <f t="shared" si="87"/>
        <v>0</v>
      </c>
      <c r="I114" s="64">
        <f t="shared" si="87"/>
        <v>0</v>
      </c>
      <c r="J114" s="352">
        <f t="shared" si="87"/>
        <v>0</v>
      </c>
      <c r="K114" s="63">
        <f t="shared" si="87"/>
        <v>0</v>
      </c>
      <c r="L114" s="63">
        <f t="shared" si="87"/>
        <v>0</v>
      </c>
      <c r="M114" s="372">
        <f t="shared" si="87"/>
        <v>0</v>
      </c>
      <c r="N114" s="62">
        <f t="shared" si="87"/>
        <v>0</v>
      </c>
      <c r="O114" s="63">
        <f t="shared" si="87"/>
        <v>0</v>
      </c>
      <c r="P114" s="63">
        <f t="shared" si="87"/>
        <v>0</v>
      </c>
      <c r="Q114" s="64">
        <f t="shared" si="87"/>
        <v>0</v>
      </c>
      <c r="R114" s="202"/>
      <c r="S114" s="62">
        <f t="shared" si="84"/>
        <v>0</v>
      </c>
      <c r="T114" s="63">
        <f t="shared" si="85"/>
        <v>0</v>
      </c>
      <c r="U114" s="100">
        <f t="shared" si="86"/>
        <v>0</v>
      </c>
    </row>
    <row r="115" spans="1:21" x14ac:dyDescent="0.2">
      <c r="A115" s="11" t="str">
        <f t="shared" si="58"/>
        <v>Lothian</v>
      </c>
      <c r="B115" s="11" t="str">
        <f t="shared" si="59"/>
        <v xml:space="preserve">Non-Obstetric Ultrasound </v>
      </c>
      <c r="C115" s="393" t="str">
        <f t="shared" si="78"/>
        <v>Non-Obstetric Ultrasound</v>
      </c>
      <c r="D115" s="89" t="s">
        <v>79</v>
      </c>
      <c r="E115" s="43"/>
      <c r="F115" s="38"/>
      <c r="G115" s="39"/>
      <c r="H115" s="39"/>
      <c r="I115" s="40"/>
      <c r="J115" s="39"/>
      <c r="K115" s="39"/>
      <c r="L115" s="39"/>
      <c r="M115" s="39"/>
      <c r="N115" s="38"/>
      <c r="O115" s="39"/>
      <c r="P115" s="39"/>
      <c r="Q115" s="40"/>
      <c r="R115" s="205"/>
      <c r="S115" s="38"/>
      <c r="T115" s="39"/>
      <c r="U115" s="105"/>
    </row>
    <row r="116" spans="1:21" x14ac:dyDescent="0.2">
      <c r="A116" s="11" t="str">
        <f t="shared" si="58"/>
        <v>Lothian</v>
      </c>
      <c r="B116" s="11" t="str">
        <f t="shared" si="59"/>
        <v xml:space="preserve">Non-Obstetric Ultrasound </v>
      </c>
      <c r="C116" s="393" t="str">
        <f t="shared" si="78"/>
        <v>Non-Obstetric Ultrasound</v>
      </c>
      <c r="D116" s="84" t="s">
        <v>79</v>
      </c>
      <c r="E116" s="21" t="s">
        <v>24</v>
      </c>
      <c r="F116" s="23"/>
      <c r="G116" s="24"/>
      <c r="H116" s="24"/>
      <c r="I116" s="25"/>
      <c r="J116" s="24"/>
      <c r="K116" s="24"/>
      <c r="L116" s="24"/>
      <c r="M116" s="24"/>
      <c r="N116" s="23"/>
      <c r="O116" s="24"/>
      <c r="P116" s="24"/>
      <c r="Q116" s="25"/>
      <c r="R116" s="205"/>
      <c r="S116" s="23"/>
      <c r="T116" s="24"/>
      <c r="U116" s="104"/>
    </row>
    <row r="117" spans="1:21" x14ac:dyDescent="0.2">
      <c r="A117" s="11" t="str">
        <f t="shared" si="58"/>
        <v>Lothian</v>
      </c>
      <c r="B117" s="11" t="str">
        <f t="shared" si="59"/>
        <v>Non-Obstetric Ultrasound10</v>
      </c>
      <c r="C117" s="393" t="str">
        <f t="shared" si="78"/>
        <v>Non-Obstetric Ultrasound</v>
      </c>
      <c r="D117" s="151">
        <v>10</v>
      </c>
      <c r="E117" s="152" t="s">
        <v>109</v>
      </c>
      <c r="F117" s="153">
        <f>F109-F112</f>
        <v>0</v>
      </c>
      <c r="G117" s="154">
        <f t="shared" ref="G117:Q117" si="88">G109-G112</f>
        <v>0</v>
      </c>
      <c r="H117" s="154">
        <f t="shared" si="88"/>
        <v>0</v>
      </c>
      <c r="I117" s="155">
        <f t="shared" si="88"/>
        <v>0</v>
      </c>
      <c r="J117" s="343">
        <f t="shared" si="88"/>
        <v>0</v>
      </c>
      <c r="K117" s="154">
        <f t="shared" si="88"/>
        <v>0</v>
      </c>
      <c r="L117" s="154">
        <f t="shared" si="88"/>
        <v>0</v>
      </c>
      <c r="M117" s="371">
        <f t="shared" si="88"/>
        <v>0</v>
      </c>
      <c r="N117" s="153">
        <f t="shared" si="88"/>
        <v>0</v>
      </c>
      <c r="O117" s="154">
        <f t="shared" si="88"/>
        <v>0</v>
      </c>
      <c r="P117" s="154">
        <f t="shared" si="88"/>
        <v>0</v>
      </c>
      <c r="Q117" s="155">
        <f t="shared" si="88"/>
        <v>0</v>
      </c>
      <c r="R117" s="203"/>
      <c r="S117" s="344">
        <f t="shared" ref="S117:U117" si="89">S109-S112</f>
        <v>0</v>
      </c>
      <c r="T117" s="343">
        <f t="shared" si="89"/>
        <v>0</v>
      </c>
      <c r="U117" s="157">
        <f t="shared" si="89"/>
        <v>0</v>
      </c>
    </row>
    <row r="118" spans="1:21" x14ac:dyDescent="0.2">
      <c r="A118" s="11" t="str">
        <f t="shared" si="58"/>
        <v>Lothian</v>
      </c>
      <c r="B118" s="11" t="str">
        <f t="shared" si="59"/>
        <v>Non-Obstetric Ultrasound11</v>
      </c>
      <c r="C118" s="393" t="str">
        <f t="shared" si="78"/>
        <v>Non-Obstetric Ultrasound</v>
      </c>
      <c r="D118" s="151">
        <v>11</v>
      </c>
      <c r="E118" s="152" t="s">
        <v>110</v>
      </c>
      <c r="F118" s="159">
        <f t="shared" ref="F118:U118" si="90">F109-F114</f>
        <v>0</v>
      </c>
      <c r="G118" s="160">
        <f t="shared" si="90"/>
        <v>0</v>
      </c>
      <c r="H118" s="160">
        <f t="shared" si="90"/>
        <v>0</v>
      </c>
      <c r="I118" s="161">
        <f t="shared" si="90"/>
        <v>0</v>
      </c>
      <c r="J118" s="353">
        <f t="shared" si="90"/>
        <v>0</v>
      </c>
      <c r="K118" s="160">
        <f t="shared" si="90"/>
        <v>0</v>
      </c>
      <c r="L118" s="160">
        <f t="shared" si="90"/>
        <v>0</v>
      </c>
      <c r="M118" s="373">
        <f t="shared" si="90"/>
        <v>0</v>
      </c>
      <c r="N118" s="159">
        <f t="shared" si="90"/>
        <v>0</v>
      </c>
      <c r="O118" s="160">
        <f t="shared" si="90"/>
        <v>0</v>
      </c>
      <c r="P118" s="160">
        <f t="shared" si="90"/>
        <v>0</v>
      </c>
      <c r="Q118" s="161">
        <f t="shared" si="90"/>
        <v>0</v>
      </c>
      <c r="R118" s="203">
        <f t="shared" si="90"/>
        <v>0</v>
      </c>
      <c r="S118" s="153">
        <f t="shared" si="90"/>
        <v>0</v>
      </c>
      <c r="T118" s="160">
        <f t="shared" si="90"/>
        <v>0</v>
      </c>
      <c r="U118" s="162">
        <f t="shared" si="90"/>
        <v>0</v>
      </c>
    </row>
    <row r="119" spans="1:21" x14ac:dyDescent="0.2">
      <c r="A119" s="11" t="str">
        <f t="shared" si="58"/>
        <v>Lothian</v>
      </c>
      <c r="B119" s="11" t="str">
        <f t="shared" si="59"/>
        <v>Non-Obstetric Ultrasound12</v>
      </c>
      <c r="C119" s="393" t="str">
        <f t="shared" si="78"/>
        <v>Non-Obstetric Ultrasound</v>
      </c>
      <c r="D119" s="151">
        <v>12</v>
      </c>
      <c r="E119" s="158" t="s">
        <v>27</v>
      </c>
      <c r="F119" s="170">
        <f>F104+F118</f>
        <v>3630</v>
      </c>
      <c r="G119" s="164">
        <f>F119+G118</f>
        <v>3630</v>
      </c>
      <c r="H119" s="164">
        <f t="shared" ref="H119:Q119" si="91">G119+H118</f>
        <v>3630</v>
      </c>
      <c r="I119" s="166">
        <f t="shared" si="91"/>
        <v>3630</v>
      </c>
      <c r="J119" s="354">
        <f t="shared" si="91"/>
        <v>3630</v>
      </c>
      <c r="K119" s="164">
        <f t="shared" si="91"/>
        <v>3630</v>
      </c>
      <c r="L119" s="164">
        <f t="shared" si="91"/>
        <v>3630</v>
      </c>
      <c r="M119" s="374">
        <f t="shared" si="91"/>
        <v>3630</v>
      </c>
      <c r="N119" s="163">
        <f t="shared" si="91"/>
        <v>3630</v>
      </c>
      <c r="O119" s="164">
        <f t="shared" si="91"/>
        <v>3630</v>
      </c>
      <c r="P119" s="164">
        <f t="shared" si="91"/>
        <v>3630</v>
      </c>
      <c r="Q119" s="166">
        <f t="shared" si="91"/>
        <v>3630</v>
      </c>
      <c r="R119" s="203"/>
      <c r="S119" s="163">
        <f>I119</f>
        <v>3630</v>
      </c>
      <c r="T119" s="164">
        <f>M119</f>
        <v>3630</v>
      </c>
      <c r="U119" s="165">
        <f>Q119</f>
        <v>3630</v>
      </c>
    </row>
    <row r="120" spans="1:21" x14ac:dyDescent="0.2">
      <c r="A120" s="11" t="str">
        <f t="shared" si="58"/>
        <v>Lothian</v>
      </c>
      <c r="B120" s="11" t="str">
        <f t="shared" si="59"/>
        <v>Non-Obstetric Ultrasound13</v>
      </c>
      <c r="C120" s="393" t="str">
        <f t="shared" si="78"/>
        <v>Non-Obstetric Ultrasound</v>
      </c>
      <c r="D120" s="151">
        <v>13</v>
      </c>
      <c r="E120" s="152" t="s">
        <v>25</v>
      </c>
      <c r="F120" s="163" t="e">
        <f>F119/(F114/13)</f>
        <v>#DIV/0!</v>
      </c>
      <c r="G120" s="164" t="e">
        <f t="shared" ref="G120:Q120" si="92">G119/(G114/13)</f>
        <v>#DIV/0!</v>
      </c>
      <c r="H120" s="164" t="e">
        <f t="shared" si="92"/>
        <v>#DIV/0!</v>
      </c>
      <c r="I120" s="166" t="e">
        <f t="shared" si="92"/>
        <v>#DIV/0!</v>
      </c>
      <c r="J120" s="354" t="e">
        <f t="shared" si="92"/>
        <v>#DIV/0!</v>
      </c>
      <c r="K120" s="164" t="e">
        <f t="shared" si="92"/>
        <v>#DIV/0!</v>
      </c>
      <c r="L120" s="164" t="e">
        <f t="shared" si="92"/>
        <v>#DIV/0!</v>
      </c>
      <c r="M120" s="374" t="e">
        <f t="shared" si="92"/>
        <v>#DIV/0!</v>
      </c>
      <c r="N120" s="163" t="e">
        <f t="shared" si="92"/>
        <v>#DIV/0!</v>
      </c>
      <c r="O120" s="164" t="e">
        <f t="shared" si="92"/>
        <v>#DIV/0!</v>
      </c>
      <c r="P120" s="164" t="e">
        <f t="shared" si="92"/>
        <v>#DIV/0!</v>
      </c>
      <c r="Q120" s="166" t="e">
        <f t="shared" si="92"/>
        <v>#DIV/0!</v>
      </c>
      <c r="R120" s="203"/>
      <c r="S120" s="163" t="e">
        <f t="shared" ref="S120" si="93">I120</f>
        <v>#DIV/0!</v>
      </c>
      <c r="T120" s="164" t="e">
        <f t="shared" ref="T120" si="94">M120</f>
        <v>#DIV/0!</v>
      </c>
      <c r="U120" s="165" t="e">
        <f t="shared" ref="U120" si="95">Q120</f>
        <v>#DIV/0!</v>
      </c>
    </row>
    <row r="121" spans="1:21" x14ac:dyDescent="0.2">
      <c r="A121" s="11" t="str">
        <f t="shared" si="58"/>
        <v>Lothian</v>
      </c>
      <c r="B121" s="11" t="str">
        <f t="shared" si="59"/>
        <v>Non-Obstetric Ultrasound14</v>
      </c>
      <c r="C121" s="393" t="str">
        <f t="shared" si="78"/>
        <v>Non-Obstetric Ultrasound</v>
      </c>
      <c r="D121" s="151">
        <v>14</v>
      </c>
      <c r="E121" s="158" t="s">
        <v>232</v>
      </c>
      <c r="F121" s="48">
        <v>0</v>
      </c>
      <c r="G121" s="46">
        <v>0</v>
      </c>
      <c r="H121" s="46">
        <v>0</v>
      </c>
      <c r="I121" s="47">
        <v>0</v>
      </c>
      <c r="J121" s="358"/>
      <c r="K121" s="46"/>
      <c r="L121" s="46"/>
      <c r="M121" s="378"/>
      <c r="N121" s="48"/>
      <c r="O121" s="46"/>
      <c r="P121" s="46"/>
      <c r="Q121" s="47"/>
      <c r="R121" s="205"/>
      <c r="S121" s="163">
        <f>I121</f>
        <v>0</v>
      </c>
      <c r="T121" s="164">
        <f>M121</f>
        <v>0</v>
      </c>
      <c r="U121" s="165">
        <f>Q121</f>
        <v>0</v>
      </c>
    </row>
    <row r="122" spans="1:21" ht="13.5" thickBot="1" x14ac:dyDescent="0.25">
      <c r="A122" s="11" t="str">
        <f t="shared" si="58"/>
        <v>Lothian</v>
      </c>
      <c r="B122" s="11" t="str">
        <f t="shared" si="59"/>
        <v>Non-Obstetric Ultrasound15</v>
      </c>
      <c r="C122" s="394" t="str">
        <f t="shared" si="78"/>
        <v>Non-Obstetric Ultrasound</v>
      </c>
      <c r="D122" s="433">
        <v>15</v>
      </c>
      <c r="E122" s="464" t="s">
        <v>47</v>
      </c>
      <c r="F122" s="465">
        <v>0</v>
      </c>
      <c r="G122" s="466">
        <v>0</v>
      </c>
      <c r="H122" s="466">
        <v>0</v>
      </c>
      <c r="I122" s="467">
        <v>0</v>
      </c>
      <c r="J122" s="468"/>
      <c r="K122" s="466"/>
      <c r="L122" s="466"/>
      <c r="M122" s="469"/>
      <c r="N122" s="465"/>
      <c r="O122" s="466"/>
      <c r="P122" s="466"/>
      <c r="Q122" s="467"/>
      <c r="R122" s="470"/>
      <c r="S122" s="174"/>
      <c r="T122" s="175"/>
      <c r="U122" s="178"/>
    </row>
    <row r="123" spans="1:21" x14ac:dyDescent="0.2">
      <c r="A123" s="348"/>
      <c r="B123" s="140" t="str">
        <f>CONCATENATE('5. Performance Plan TTG'!D421,'5. Performance Plan TTG'!$F$8)</f>
        <v>Oral Surgery18</v>
      </c>
      <c r="C123" s="140"/>
      <c r="D123" s="111"/>
    </row>
    <row r="124" spans="1:21" x14ac:dyDescent="0.2">
      <c r="A124" s="348"/>
      <c r="B124" s="140" t="str">
        <f>CONCATENATE('5. Performance Plan TTG'!D445,'5. Performance Plan TTG'!$F$8)</f>
        <v>Orthodontics18</v>
      </c>
      <c r="C124" s="140"/>
      <c r="D124" s="111"/>
    </row>
    <row r="125" spans="1:21" x14ac:dyDescent="0.2">
      <c r="A125" s="348"/>
      <c r="B125" s="140" t="str">
        <f>CONCATENATE('5. Performance Plan TTG'!D469,'5. Performance Plan TTG'!$F$8)</f>
        <v>Pain Management18</v>
      </c>
      <c r="C125" s="140"/>
      <c r="D125" s="111"/>
    </row>
    <row r="126" spans="1:21" x14ac:dyDescent="0.2">
      <c r="A126" s="348"/>
      <c r="B126" s="140" t="str">
        <f>CONCATENATE('5. Performance Plan TTG'!D493,'5. Performance Plan TTG'!$F$8)</f>
        <v>Respiratory Medicine18</v>
      </c>
      <c r="C126" s="140"/>
      <c r="D126" s="111"/>
    </row>
    <row r="127" spans="1:21" x14ac:dyDescent="0.2">
      <c r="A127" s="348"/>
      <c r="B127" s="140" t="str">
        <f>CONCATENATE('5. Performance Plan TTG'!D517,'5. Performance Plan TTG'!$F$8)</f>
        <v>Restorative Dentistry18</v>
      </c>
      <c r="C127" s="140"/>
      <c r="D127" s="111"/>
    </row>
    <row r="128" spans="1:21" x14ac:dyDescent="0.2">
      <c r="A128" s="348"/>
      <c r="B128" s="140" t="str">
        <f>CONCATENATE('5. Performance Plan TTG'!D541,'5. Performance Plan TTG'!$F$8)</f>
        <v>Rheumatology18</v>
      </c>
      <c r="C128" s="140"/>
      <c r="D128" s="111"/>
    </row>
    <row r="129" spans="1:21" x14ac:dyDescent="0.2">
      <c r="A129" s="348"/>
      <c r="B129" s="140" t="str">
        <f>CONCATENATE('5. Performance Plan TTG'!D565,'5. Performance Plan TTG'!$F$8)</f>
        <v>Other Specialties18</v>
      </c>
      <c r="C129" s="140"/>
      <c r="D129" s="111"/>
    </row>
    <row r="130" spans="1:21" x14ac:dyDescent="0.2">
      <c r="A130" s="348"/>
      <c r="B130" s="349"/>
      <c r="C130" s="140"/>
      <c r="D130" s="111"/>
    </row>
    <row r="131" spans="1:21" x14ac:dyDescent="0.2">
      <c r="A131" s="348"/>
      <c r="B131" s="349"/>
      <c r="C131" s="140"/>
      <c r="D131" s="111"/>
    </row>
    <row r="132" spans="1:21" x14ac:dyDescent="0.2">
      <c r="A132" s="345"/>
      <c r="B132" s="346"/>
      <c r="C132" s="347"/>
    </row>
    <row r="133" spans="1:21" x14ac:dyDescent="0.2">
      <c r="A133" s="345"/>
      <c r="B133" s="346"/>
      <c r="C133" s="347"/>
    </row>
    <row r="134" spans="1:21" x14ac:dyDescent="0.2">
      <c r="A134" s="345"/>
      <c r="B134" s="346"/>
      <c r="C134" s="347"/>
    </row>
    <row r="135" spans="1:21" x14ac:dyDescent="0.2">
      <c r="A135" s="345"/>
      <c r="B135" s="345"/>
      <c r="C135" s="347"/>
    </row>
    <row r="136" spans="1:21" x14ac:dyDescent="0.2">
      <c r="A136" s="345"/>
      <c r="B136" s="345"/>
      <c r="C136" s="347"/>
    </row>
    <row r="137" spans="1:21" s="53" customFormat="1" x14ac:dyDescent="0.2">
      <c r="A137" s="345"/>
      <c r="B137" s="345"/>
      <c r="C137" s="347"/>
      <c r="E137" s="11"/>
      <c r="F137" s="12"/>
      <c r="G137" s="12"/>
      <c r="H137" s="12"/>
      <c r="I137" s="12"/>
      <c r="J137" s="12"/>
      <c r="K137" s="12"/>
      <c r="L137" s="12"/>
      <c r="M137" s="12"/>
      <c r="N137" s="12"/>
      <c r="O137" s="12"/>
      <c r="P137" s="12"/>
      <c r="Q137" s="12"/>
      <c r="R137" s="198"/>
      <c r="S137" s="12"/>
      <c r="T137" s="12"/>
      <c r="U137" s="12"/>
    </row>
    <row r="138" spans="1:21" s="53" customFormat="1" x14ac:dyDescent="0.2">
      <c r="A138" s="345"/>
      <c r="B138" s="345"/>
      <c r="C138" s="347"/>
      <c r="E138" s="11"/>
      <c r="F138" s="12"/>
      <c r="G138" s="12"/>
      <c r="H138" s="12"/>
      <c r="I138" s="12"/>
      <c r="J138" s="12"/>
      <c r="K138" s="12"/>
      <c r="L138" s="12"/>
      <c r="M138" s="12"/>
      <c r="N138" s="12"/>
      <c r="O138" s="12"/>
      <c r="P138" s="12"/>
      <c r="Q138" s="12"/>
      <c r="R138" s="198"/>
      <c r="S138" s="12"/>
      <c r="T138" s="12"/>
      <c r="U138" s="12"/>
    </row>
    <row r="139" spans="1:21" s="53" customFormat="1" x14ac:dyDescent="0.2">
      <c r="A139" s="345"/>
      <c r="B139" s="345"/>
      <c r="C139" s="347"/>
      <c r="E139" s="11"/>
      <c r="F139" s="12"/>
      <c r="G139" s="12"/>
      <c r="H139" s="12"/>
      <c r="I139" s="12"/>
      <c r="J139" s="12"/>
      <c r="K139" s="12"/>
      <c r="L139" s="12"/>
      <c r="M139" s="12"/>
      <c r="N139" s="12"/>
      <c r="O139" s="12"/>
      <c r="P139" s="12"/>
      <c r="Q139" s="12"/>
      <c r="R139" s="198"/>
      <c r="S139" s="12"/>
      <c r="T139" s="12"/>
      <c r="U139" s="12"/>
    </row>
    <row r="140" spans="1:21" s="53" customFormat="1" x14ac:dyDescent="0.2">
      <c r="A140" s="345"/>
      <c r="B140" s="345"/>
      <c r="C140" s="347"/>
      <c r="E140" s="11"/>
      <c r="F140" s="12"/>
      <c r="G140" s="12"/>
      <c r="H140" s="12"/>
      <c r="I140" s="12"/>
      <c r="J140" s="12"/>
      <c r="K140" s="12"/>
      <c r="L140" s="12"/>
      <c r="M140" s="12"/>
      <c r="N140" s="12"/>
      <c r="O140" s="12"/>
      <c r="P140" s="12"/>
      <c r="Q140" s="12"/>
      <c r="R140" s="198"/>
      <c r="S140" s="12"/>
      <c r="T140" s="12"/>
      <c r="U140" s="12"/>
    </row>
    <row r="141" spans="1:21" s="53" customFormat="1" x14ac:dyDescent="0.2">
      <c r="A141" s="345"/>
      <c r="B141" s="345"/>
      <c r="C141" s="347"/>
      <c r="E141" s="11"/>
      <c r="F141" s="12"/>
      <c r="G141" s="12"/>
      <c r="H141" s="12"/>
      <c r="I141" s="12"/>
      <c r="J141" s="12"/>
      <c r="K141" s="12"/>
      <c r="L141" s="12"/>
      <c r="M141" s="12"/>
      <c r="N141" s="12"/>
      <c r="O141" s="12"/>
      <c r="P141" s="12"/>
      <c r="Q141" s="12"/>
      <c r="R141" s="198"/>
      <c r="S141" s="12"/>
      <c r="T141" s="12"/>
      <c r="U141" s="12"/>
    </row>
    <row r="142" spans="1:21" s="53" customFormat="1" x14ac:dyDescent="0.2">
      <c r="A142" s="345"/>
      <c r="B142" s="345"/>
      <c r="C142" s="347"/>
      <c r="E142" s="11"/>
      <c r="F142" s="12"/>
      <c r="G142" s="12"/>
      <c r="H142" s="12"/>
      <c r="I142" s="12"/>
      <c r="J142" s="12"/>
      <c r="K142" s="12"/>
      <c r="L142" s="12"/>
      <c r="M142" s="12"/>
      <c r="N142" s="12"/>
      <c r="O142" s="12"/>
      <c r="P142" s="12"/>
      <c r="Q142" s="12"/>
      <c r="R142" s="198"/>
      <c r="S142" s="12"/>
      <c r="T142" s="12"/>
      <c r="U142" s="12"/>
    </row>
    <row r="143" spans="1:21" s="53" customFormat="1" x14ac:dyDescent="0.2">
      <c r="A143" s="345"/>
      <c r="B143" s="345"/>
      <c r="C143" s="347"/>
      <c r="E143" s="11"/>
      <c r="F143" s="12"/>
      <c r="G143" s="12"/>
      <c r="H143" s="12"/>
      <c r="I143" s="12"/>
      <c r="J143" s="12"/>
      <c r="K143" s="12"/>
      <c r="L143" s="12"/>
      <c r="M143" s="12"/>
      <c r="N143" s="12"/>
      <c r="O143" s="12"/>
      <c r="P143" s="12"/>
      <c r="Q143" s="12"/>
      <c r="R143" s="198"/>
      <c r="S143" s="12"/>
      <c r="T143" s="12"/>
      <c r="U143" s="12"/>
    </row>
    <row r="144" spans="1:21" s="53" customFormat="1" x14ac:dyDescent="0.2">
      <c r="A144" s="345"/>
      <c r="B144" s="345"/>
      <c r="C144" s="347"/>
      <c r="E144" s="11"/>
      <c r="F144" s="12"/>
      <c r="G144" s="12"/>
      <c r="H144" s="12"/>
      <c r="I144" s="12"/>
      <c r="J144" s="12"/>
      <c r="K144" s="12"/>
      <c r="L144" s="12"/>
      <c r="M144" s="12"/>
      <c r="N144" s="12"/>
      <c r="O144" s="12"/>
      <c r="P144" s="12"/>
      <c r="Q144" s="12"/>
      <c r="R144" s="198"/>
      <c r="S144" s="12"/>
      <c r="T144" s="12"/>
      <c r="U144" s="12"/>
    </row>
    <row r="145" spans="1:21" s="53" customFormat="1" x14ac:dyDescent="0.2">
      <c r="A145" s="345"/>
      <c r="B145" s="345"/>
      <c r="C145" s="347"/>
      <c r="E145" s="11"/>
      <c r="F145" s="12"/>
      <c r="G145" s="12"/>
      <c r="H145" s="12"/>
      <c r="I145" s="12"/>
      <c r="J145" s="12"/>
      <c r="K145" s="12"/>
      <c r="L145" s="12"/>
      <c r="M145" s="12"/>
      <c r="N145" s="12"/>
      <c r="O145" s="12"/>
      <c r="P145" s="12"/>
      <c r="Q145" s="12"/>
      <c r="R145" s="198"/>
      <c r="S145" s="12"/>
      <c r="T145" s="12"/>
      <c r="U145" s="12"/>
    </row>
    <row r="146" spans="1:21" s="53" customFormat="1" x14ac:dyDescent="0.2">
      <c r="A146" s="345"/>
      <c r="B146" s="345"/>
      <c r="C146" s="347"/>
      <c r="E146" s="11"/>
      <c r="F146" s="12"/>
      <c r="G146" s="12"/>
      <c r="H146" s="12"/>
      <c r="I146" s="12"/>
      <c r="J146" s="12"/>
      <c r="K146" s="12"/>
      <c r="L146" s="12"/>
      <c r="M146" s="12"/>
      <c r="N146" s="12"/>
      <c r="O146" s="12"/>
      <c r="P146" s="12"/>
      <c r="Q146" s="12"/>
      <c r="R146" s="198"/>
      <c r="S146" s="12"/>
      <c r="T146" s="12"/>
      <c r="U146" s="12"/>
    </row>
    <row r="147" spans="1:21" s="53" customFormat="1" x14ac:dyDescent="0.2">
      <c r="A147" s="345"/>
      <c r="B147" s="345"/>
      <c r="C147" s="347"/>
      <c r="E147" s="11"/>
      <c r="F147" s="12"/>
      <c r="G147" s="12"/>
      <c r="H147" s="12"/>
      <c r="I147" s="12"/>
      <c r="J147" s="12"/>
      <c r="K147" s="12"/>
      <c r="L147" s="12"/>
      <c r="M147" s="12"/>
      <c r="N147" s="12"/>
      <c r="O147" s="12"/>
      <c r="P147" s="12"/>
      <c r="Q147" s="12"/>
      <c r="R147" s="198"/>
      <c r="S147" s="12"/>
      <c r="T147" s="12"/>
      <c r="U147" s="12"/>
    </row>
    <row r="148" spans="1:21" s="53" customFormat="1" x14ac:dyDescent="0.2">
      <c r="A148" s="345"/>
      <c r="B148" s="345"/>
      <c r="C148" s="347"/>
      <c r="E148" s="11"/>
      <c r="F148" s="12"/>
      <c r="G148" s="12"/>
      <c r="H148" s="12"/>
      <c r="I148" s="12"/>
      <c r="J148" s="12"/>
      <c r="K148" s="12"/>
      <c r="L148" s="12"/>
      <c r="M148" s="12"/>
      <c r="N148" s="12"/>
      <c r="O148" s="12"/>
      <c r="P148" s="12"/>
      <c r="Q148" s="12"/>
      <c r="R148" s="198"/>
      <c r="S148" s="12"/>
      <c r="T148" s="12"/>
      <c r="U148" s="12"/>
    </row>
    <row r="149" spans="1:21" s="53" customFormat="1" x14ac:dyDescent="0.2">
      <c r="A149" s="345"/>
      <c r="B149" s="345"/>
      <c r="C149" s="347"/>
      <c r="E149" s="11"/>
      <c r="F149" s="12"/>
      <c r="G149" s="12"/>
      <c r="H149" s="12"/>
      <c r="I149" s="12"/>
      <c r="J149" s="12"/>
      <c r="K149" s="12"/>
      <c r="L149" s="12"/>
      <c r="M149" s="12"/>
      <c r="N149" s="12"/>
      <c r="O149" s="12"/>
      <c r="P149" s="12"/>
      <c r="Q149" s="12"/>
      <c r="R149" s="198"/>
      <c r="S149" s="12"/>
      <c r="T149" s="12"/>
      <c r="U149" s="12"/>
    </row>
    <row r="150" spans="1:21" s="53" customFormat="1" x14ac:dyDescent="0.2">
      <c r="A150" s="345"/>
      <c r="B150" s="345"/>
      <c r="C150" s="347"/>
      <c r="E150" s="11"/>
      <c r="F150" s="12"/>
      <c r="G150" s="12"/>
      <c r="H150" s="12"/>
      <c r="I150" s="12"/>
      <c r="J150" s="12"/>
      <c r="K150" s="12"/>
      <c r="L150" s="12"/>
      <c r="M150" s="12"/>
      <c r="N150" s="12"/>
      <c r="O150" s="12"/>
      <c r="P150" s="12"/>
      <c r="Q150" s="12"/>
      <c r="R150" s="198"/>
      <c r="S150" s="12"/>
      <c r="T150" s="12"/>
      <c r="U150" s="12"/>
    </row>
    <row r="151" spans="1:21" s="53" customFormat="1" x14ac:dyDescent="0.2">
      <c r="A151" s="345"/>
      <c r="B151" s="345"/>
      <c r="C151" s="347"/>
      <c r="E151" s="11"/>
      <c r="F151" s="12"/>
      <c r="G151" s="12"/>
      <c r="H151" s="12"/>
      <c r="I151" s="12"/>
      <c r="J151" s="12"/>
      <c r="K151" s="12"/>
      <c r="L151" s="12"/>
      <c r="M151" s="12"/>
      <c r="N151" s="12"/>
      <c r="O151" s="12"/>
      <c r="P151" s="12"/>
      <c r="Q151" s="12"/>
      <c r="R151" s="198"/>
      <c r="S151" s="12"/>
      <c r="T151" s="12"/>
      <c r="U151" s="12"/>
    </row>
    <row r="152" spans="1:21" s="53" customFormat="1" x14ac:dyDescent="0.2">
      <c r="A152" s="345"/>
      <c r="B152" s="345"/>
      <c r="C152" s="347"/>
      <c r="E152" s="11"/>
      <c r="F152" s="12"/>
      <c r="G152" s="12"/>
      <c r="H152" s="12"/>
      <c r="I152" s="12"/>
      <c r="J152" s="12"/>
      <c r="K152" s="12"/>
      <c r="L152" s="12"/>
      <c r="M152" s="12"/>
      <c r="N152" s="12"/>
      <c r="O152" s="12"/>
      <c r="P152" s="12"/>
      <c r="Q152" s="12"/>
      <c r="R152" s="198"/>
      <c r="S152" s="12"/>
      <c r="T152" s="12"/>
      <c r="U152" s="12"/>
    </row>
    <row r="153" spans="1:21" s="53" customFormat="1" x14ac:dyDescent="0.2">
      <c r="A153" s="11"/>
      <c r="B153" s="11"/>
      <c r="C153" s="139"/>
      <c r="E153" s="11"/>
      <c r="F153" s="12"/>
      <c r="G153" s="12"/>
      <c r="H153" s="12"/>
      <c r="I153" s="12"/>
      <c r="J153" s="12"/>
      <c r="K153" s="12"/>
      <c r="L153" s="12"/>
      <c r="M153" s="12"/>
      <c r="N153" s="12"/>
      <c r="O153" s="12"/>
      <c r="P153" s="12"/>
      <c r="Q153" s="12"/>
      <c r="R153" s="198"/>
      <c r="S153" s="12"/>
      <c r="T153" s="12"/>
      <c r="U153" s="12"/>
    </row>
    <row r="154" spans="1:21" s="53" customFormat="1" x14ac:dyDescent="0.2">
      <c r="A154" s="11"/>
      <c r="B154" s="11"/>
      <c r="C154" s="139"/>
      <c r="E154" s="11"/>
      <c r="F154" s="12"/>
      <c r="G154" s="12"/>
      <c r="H154" s="12"/>
      <c r="I154" s="12"/>
      <c r="J154" s="12"/>
      <c r="K154" s="12"/>
      <c r="L154" s="12"/>
      <c r="M154" s="12"/>
      <c r="N154" s="12"/>
      <c r="O154" s="12"/>
      <c r="P154" s="12"/>
      <c r="Q154" s="12"/>
      <c r="R154" s="198"/>
      <c r="S154" s="12"/>
      <c r="T154" s="12"/>
      <c r="U154" s="12"/>
    </row>
  </sheetData>
  <sheetProtection autoFilter="0"/>
  <mergeCells count="7">
    <mergeCell ref="F1:N1"/>
    <mergeCell ref="F2:N2"/>
    <mergeCell ref="C5:D5"/>
    <mergeCell ref="C6:D6"/>
    <mergeCell ref="F10:I10"/>
    <mergeCell ref="J10:M10"/>
    <mergeCell ref="N10:Q10"/>
  </mergeCells>
  <dataValidations count="1">
    <dataValidation type="list" allowBlank="1" showInputMessage="1" showErrorMessage="1" sqref="D13 D35 D57 D79 D101">
      <formula1>OP_Specialties</formula1>
    </dataValidation>
  </dataValidations>
  <pageMargins left="0.70866141732283472" right="0.70866141732283472" top="0.74803149606299213" bottom="0.74803149606299213" header="0.31496062992125984" footer="0.31496062992125984"/>
  <pageSetup paperSize="9" scale="51" fitToHeight="23" orientation="landscape" r:id="rId1"/>
  <headerFooter>
    <oddFooter>&amp;L&amp;F &amp;A&amp;RPage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154"/>
  <sheetViews>
    <sheetView showGridLines="0" zoomScale="90" zoomScaleNormal="90" workbookViewId="0">
      <pane xSplit="5" ySplit="12" topLeftCell="O19" activePane="bottomRight" state="frozen"/>
      <selection activeCell="C8" sqref="C8"/>
      <selection pane="topRight" activeCell="C8" sqref="C8"/>
      <selection pane="bottomLeft" activeCell="C8" sqref="C8"/>
      <selection pane="bottomRight" activeCell="F121" sqref="F121"/>
    </sheetView>
  </sheetViews>
  <sheetFormatPr defaultColWidth="9.140625" defaultRowHeight="12.75" x14ac:dyDescent="0.2"/>
  <cols>
    <col min="1" max="1" width="9.140625" style="11" hidden="1" customWidth="1"/>
    <col min="2" max="2" width="16.28515625" style="11" hidden="1" customWidth="1"/>
    <col min="3" max="3" width="16.7109375" style="112" customWidth="1"/>
    <col min="4" max="4" width="11.28515625" style="53" customWidth="1"/>
    <col min="5" max="5" width="79.5703125" style="11" bestFit="1" customWidth="1"/>
    <col min="6" max="17" width="9.28515625" style="12" customWidth="1"/>
    <col min="18" max="18" width="1.7109375" style="198" customWidth="1"/>
    <col min="19" max="21" width="10.42578125" style="12" customWidth="1"/>
    <col min="22" max="16384" width="9.140625" style="11"/>
  </cols>
  <sheetData>
    <row r="1" spans="1:21" ht="12.75" customHeight="1" x14ac:dyDescent="0.2">
      <c r="C1" s="388" t="s">
        <v>7</v>
      </c>
      <c r="D1" s="11"/>
      <c r="E1" s="12"/>
      <c r="F1" s="566" t="s">
        <v>160</v>
      </c>
      <c r="G1" s="566"/>
      <c r="H1" s="566"/>
      <c r="I1" s="566"/>
      <c r="J1" s="566"/>
      <c r="K1" s="566"/>
      <c r="L1" s="566"/>
      <c r="M1" s="566"/>
      <c r="N1" s="566"/>
      <c r="O1" s="210"/>
      <c r="P1" s="210"/>
      <c r="U1" s="11"/>
    </row>
    <row r="2" spans="1:21" x14ac:dyDescent="0.2">
      <c r="D2" s="11"/>
      <c r="E2" s="12"/>
      <c r="F2" s="566" t="s">
        <v>203</v>
      </c>
      <c r="G2" s="566"/>
      <c r="H2" s="566"/>
      <c r="I2" s="566"/>
      <c r="J2" s="566"/>
      <c r="K2" s="566"/>
      <c r="L2" s="566"/>
      <c r="M2" s="566"/>
      <c r="N2" s="566"/>
      <c r="U2" s="11"/>
    </row>
    <row r="3" spans="1:21" x14ac:dyDescent="0.2">
      <c r="C3" s="388" t="s">
        <v>11</v>
      </c>
      <c r="D3" s="11"/>
      <c r="E3" s="12"/>
      <c r="U3" s="11"/>
    </row>
    <row r="4" spans="1:21" x14ac:dyDescent="0.2">
      <c r="E4" s="12"/>
    </row>
    <row r="5" spans="1:21" ht="15" customHeight="1" x14ac:dyDescent="0.2">
      <c r="C5" s="567" t="s">
        <v>23</v>
      </c>
      <c r="D5" s="568"/>
      <c r="E5" s="406" t="str">
        <f>HB_Name</f>
        <v>Lothian</v>
      </c>
    </row>
    <row r="6" spans="1:21" ht="15" customHeight="1" x14ac:dyDescent="0.2">
      <c r="C6" s="567" t="s">
        <v>18</v>
      </c>
      <c r="D6" s="568"/>
      <c r="E6" s="406">
        <f>'1.Front Page'!B7</f>
        <v>43642</v>
      </c>
    </row>
    <row r="7" spans="1:21" ht="13.5" thickBot="1" x14ac:dyDescent="0.25"/>
    <row r="8" spans="1:21" ht="16.5" thickBot="1" x14ac:dyDescent="0.3">
      <c r="C8" s="454" t="s">
        <v>251</v>
      </c>
      <c r="D8" s="452"/>
      <c r="E8" s="453"/>
    </row>
    <row r="9" spans="1:21" ht="13.5" thickBot="1" x14ac:dyDescent="0.25">
      <c r="F9" s="133">
        <v>12</v>
      </c>
      <c r="G9" s="133">
        <v>15</v>
      </c>
      <c r="H9" s="133">
        <v>18</v>
      </c>
      <c r="I9" s="133">
        <v>21</v>
      </c>
      <c r="J9" s="133">
        <v>24</v>
      </c>
      <c r="K9" s="133">
        <v>27</v>
      </c>
      <c r="L9" s="133">
        <v>30</v>
      </c>
      <c r="M9" s="133">
        <v>33</v>
      </c>
      <c r="N9" s="133">
        <v>36</v>
      </c>
      <c r="O9" s="133">
        <v>39</v>
      </c>
      <c r="P9" s="133">
        <v>42</v>
      </c>
      <c r="Q9" s="133">
        <v>45</v>
      </c>
    </row>
    <row r="10" spans="1:21" s="14" customFormat="1" x14ac:dyDescent="0.2">
      <c r="C10" s="389"/>
      <c r="D10" s="90"/>
      <c r="E10" s="91"/>
      <c r="F10" s="569" t="s">
        <v>4</v>
      </c>
      <c r="G10" s="570"/>
      <c r="H10" s="570"/>
      <c r="I10" s="571"/>
      <c r="J10" s="572" t="s">
        <v>5</v>
      </c>
      <c r="K10" s="570"/>
      <c r="L10" s="570"/>
      <c r="M10" s="573"/>
      <c r="N10" s="569" t="s">
        <v>6</v>
      </c>
      <c r="O10" s="570"/>
      <c r="P10" s="570"/>
      <c r="Q10" s="571"/>
      <c r="R10" s="199"/>
      <c r="S10" s="93" t="s">
        <v>4</v>
      </c>
      <c r="T10" s="94" t="s">
        <v>5</v>
      </c>
      <c r="U10" s="95" t="s">
        <v>6</v>
      </c>
    </row>
    <row r="11" spans="1:21" s="14" customFormat="1" x14ac:dyDescent="0.2">
      <c r="C11" s="390"/>
      <c r="D11" s="15"/>
      <c r="E11" s="16"/>
      <c r="F11" s="17" t="s">
        <v>0</v>
      </c>
      <c r="G11" s="18" t="s">
        <v>1</v>
      </c>
      <c r="H11" s="18" t="s">
        <v>2</v>
      </c>
      <c r="I11" s="19" t="s">
        <v>3</v>
      </c>
      <c r="J11" s="350" t="s">
        <v>0</v>
      </c>
      <c r="K11" s="18" t="s">
        <v>1</v>
      </c>
      <c r="L11" s="18" t="s">
        <v>2</v>
      </c>
      <c r="M11" s="369" t="s">
        <v>3</v>
      </c>
      <c r="N11" s="17" t="s">
        <v>0</v>
      </c>
      <c r="O11" s="18" t="s">
        <v>1</v>
      </c>
      <c r="P11" s="18" t="s">
        <v>2</v>
      </c>
      <c r="Q11" s="19" t="s">
        <v>3</v>
      </c>
      <c r="R11" s="200"/>
      <c r="S11" s="17"/>
      <c r="T11" s="18"/>
      <c r="U11" s="96"/>
    </row>
    <row r="12" spans="1:21" s="142" customFormat="1" ht="26.25" thickBot="1" x14ac:dyDescent="0.25">
      <c r="A12" s="142" t="s">
        <v>95</v>
      </c>
      <c r="B12" s="142" t="s">
        <v>96</v>
      </c>
      <c r="C12" s="391" t="s">
        <v>20</v>
      </c>
      <c r="D12" s="143" t="s">
        <v>10</v>
      </c>
      <c r="E12" s="144"/>
      <c r="F12" s="145" t="s">
        <v>97</v>
      </c>
      <c r="G12" s="146" t="s">
        <v>98</v>
      </c>
      <c r="H12" s="146" t="s">
        <v>99</v>
      </c>
      <c r="I12" s="147" t="s">
        <v>100</v>
      </c>
      <c r="J12" s="351" t="s">
        <v>101</v>
      </c>
      <c r="K12" s="146" t="s">
        <v>102</v>
      </c>
      <c r="L12" s="146" t="s">
        <v>103</v>
      </c>
      <c r="M12" s="370" t="s">
        <v>104</v>
      </c>
      <c r="N12" s="145" t="s">
        <v>105</v>
      </c>
      <c r="O12" s="146" t="s">
        <v>106</v>
      </c>
      <c r="P12" s="146" t="s">
        <v>107</v>
      </c>
      <c r="Q12" s="147" t="s">
        <v>108</v>
      </c>
      <c r="R12" s="201"/>
      <c r="S12" s="145" t="s">
        <v>4</v>
      </c>
      <c r="T12" s="146" t="s">
        <v>5</v>
      </c>
      <c r="U12" s="149" t="s">
        <v>6</v>
      </c>
    </row>
    <row r="13" spans="1:21" ht="18.75" thickBot="1" x14ac:dyDescent="0.3">
      <c r="A13" s="11" t="str">
        <f>$E$5</f>
        <v>Lothian</v>
      </c>
      <c r="B13" s="11" t="str">
        <f>CONCATENATE(C13,D13)</f>
        <v>All EndoscopyAll Endoscopy</v>
      </c>
      <c r="C13" s="392" t="str">
        <f>D13</f>
        <v>All Endoscopy</v>
      </c>
      <c r="D13" s="68" t="s">
        <v>221</v>
      </c>
      <c r="E13" s="80"/>
      <c r="F13" s="362"/>
      <c r="G13" s="81"/>
      <c r="H13" s="81"/>
      <c r="I13" s="363"/>
      <c r="J13" s="81"/>
      <c r="K13" s="81"/>
      <c r="L13" s="81"/>
      <c r="M13" s="81"/>
      <c r="N13" s="382"/>
      <c r="O13" s="69"/>
      <c r="P13" s="69"/>
      <c r="Q13" s="383"/>
      <c r="R13" s="69"/>
      <c r="S13" s="382"/>
      <c r="T13" s="69"/>
      <c r="U13" s="82"/>
    </row>
    <row r="14" spans="1:21" x14ac:dyDescent="0.2">
      <c r="A14" s="11" t="str">
        <f>$E$5</f>
        <v>Lothian</v>
      </c>
      <c r="B14" s="11" t="str">
        <f>CONCATENATE(C14,D14)</f>
        <v>All Endoscopy1</v>
      </c>
      <c r="C14" s="393" t="str">
        <f>C13</f>
        <v>All Endoscopy</v>
      </c>
      <c r="D14" s="84">
        <v>1</v>
      </c>
      <c r="E14" s="21" t="s">
        <v>230</v>
      </c>
      <c r="F14" s="62">
        <f>SUM(F36,F58,F80,F102)</f>
        <v>4221</v>
      </c>
      <c r="G14" s="20"/>
      <c r="H14" s="20"/>
      <c r="I14" s="117"/>
      <c r="J14" s="13"/>
      <c r="K14" s="13"/>
      <c r="L14" s="13"/>
      <c r="M14" s="13"/>
      <c r="N14" s="125"/>
      <c r="O14" s="13"/>
      <c r="P14" s="13"/>
      <c r="Q14" s="126"/>
      <c r="R14" s="200"/>
      <c r="S14" s="116"/>
      <c r="T14" s="20"/>
      <c r="U14" s="118"/>
    </row>
    <row r="15" spans="1:21" x14ac:dyDescent="0.2">
      <c r="A15" s="11" t="str">
        <f t="shared" ref="A15:A78" si="0">$E$5</f>
        <v>Lothian</v>
      </c>
      <c r="B15" s="11" t="str">
        <f t="shared" ref="B15:B78" si="1">CONCATENATE(C15,D15)</f>
        <v>All Endoscopy2</v>
      </c>
      <c r="C15" s="393" t="str">
        <f t="shared" ref="C15:C34" si="2">C14</f>
        <v>All Endoscopy</v>
      </c>
      <c r="D15" s="84">
        <v>2</v>
      </c>
      <c r="E15" s="21" t="s">
        <v>231</v>
      </c>
      <c r="F15" s="62">
        <f>SUM(F37,F59,F81,F103)</f>
        <v>3690</v>
      </c>
      <c r="G15" s="20"/>
      <c r="H15" s="20"/>
      <c r="I15" s="117"/>
      <c r="J15" s="20"/>
      <c r="K15" s="20"/>
      <c r="L15" s="20"/>
      <c r="M15" s="20"/>
      <c r="N15" s="116"/>
      <c r="O15" s="20"/>
      <c r="P15" s="20"/>
      <c r="Q15" s="117"/>
      <c r="R15" s="200"/>
      <c r="S15" s="116"/>
      <c r="T15" s="20"/>
      <c r="U15" s="118"/>
    </row>
    <row r="16" spans="1:21" x14ac:dyDescent="0.2">
      <c r="A16" s="11" t="str">
        <f t="shared" si="0"/>
        <v>Lothian</v>
      </c>
      <c r="B16" s="11" t="str">
        <f t="shared" si="1"/>
        <v>All Endoscopy3</v>
      </c>
      <c r="C16" s="393" t="str">
        <f t="shared" si="2"/>
        <v>All Endoscopy</v>
      </c>
      <c r="D16" s="84">
        <v>3</v>
      </c>
      <c r="E16" s="21" t="s">
        <v>94</v>
      </c>
      <c r="F16" s="62">
        <f>SUM(F38,F60,F82,F104)</f>
        <v>5664</v>
      </c>
      <c r="G16" s="20"/>
      <c r="H16" s="20"/>
      <c r="I16" s="117"/>
      <c r="J16" s="20"/>
      <c r="K16" s="20"/>
      <c r="L16" s="20"/>
      <c r="M16" s="20"/>
      <c r="N16" s="116"/>
      <c r="O16" s="20"/>
      <c r="P16" s="20"/>
      <c r="Q16" s="117"/>
      <c r="R16" s="200"/>
      <c r="S16" s="116"/>
      <c r="T16" s="20"/>
      <c r="U16" s="118"/>
    </row>
    <row r="17" spans="1:21" x14ac:dyDescent="0.2">
      <c r="A17" s="11" t="str">
        <f t="shared" si="0"/>
        <v>Lothian</v>
      </c>
      <c r="B17" s="11" t="str">
        <f t="shared" si="1"/>
        <v xml:space="preserve">All Endoscopy </v>
      </c>
      <c r="C17" s="393" t="str">
        <f t="shared" si="2"/>
        <v>All Endoscopy</v>
      </c>
      <c r="D17" s="88" t="s">
        <v>79</v>
      </c>
      <c r="E17" s="34"/>
      <c r="F17" s="116"/>
      <c r="G17" s="20"/>
      <c r="H17" s="20"/>
      <c r="I17" s="117"/>
      <c r="J17" s="52"/>
      <c r="K17" s="52"/>
      <c r="L17" s="52"/>
      <c r="M17" s="52"/>
      <c r="N17" s="127"/>
      <c r="O17" s="52"/>
      <c r="P17" s="52"/>
      <c r="Q17" s="128"/>
      <c r="R17" s="200"/>
      <c r="S17" s="116"/>
      <c r="T17" s="20"/>
      <c r="U17" s="118"/>
    </row>
    <row r="18" spans="1:21" s="14" customFormat="1" x14ac:dyDescent="0.2">
      <c r="A18" s="11" t="str">
        <f t="shared" si="0"/>
        <v>Lothian</v>
      </c>
      <c r="B18" s="11" t="str">
        <f t="shared" si="1"/>
        <v xml:space="preserve">All Endoscopy </v>
      </c>
      <c r="C18" s="393" t="str">
        <f t="shared" si="2"/>
        <v>All Endoscopy</v>
      </c>
      <c r="D18" s="84" t="s">
        <v>79</v>
      </c>
      <c r="E18" s="21" t="s">
        <v>33</v>
      </c>
      <c r="F18" s="23"/>
      <c r="G18" s="24"/>
      <c r="H18" s="24"/>
      <c r="I18" s="25"/>
      <c r="J18" s="24"/>
      <c r="K18" s="24"/>
      <c r="L18" s="24"/>
      <c r="M18" s="24"/>
      <c r="N18" s="23"/>
      <c r="O18" s="24"/>
      <c r="P18" s="24"/>
      <c r="Q18" s="25"/>
      <c r="R18" s="200"/>
      <c r="S18" s="23"/>
      <c r="T18" s="24"/>
      <c r="U18" s="104"/>
    </row>
    <row r="19" spans="1:21" x14ac:dyDescent="0.2">
      <c r="A19" s="11" t="str">
        <f t="shared" si="0"/>
        <v>Lothian</v>
      </c>
      <c r="B19" s="11" t="str">
        <f t="shared" si="1"/>
        <v>All Endoscopy4</v>
      </c>
      <c r="C19" s="393" t="str">
        <f t="shared" si="2"/>
        <v>All Endoscopy</v>
      </c>
      <c r="D19" s="151">
        <v>4</v>
      </c>
      <c r="E19" s="195" t="s">
        <v>14</v>
      </c>
      <c r="F19" s="153">
        <f>SUM(F41,F63,F85,F107)</f>
        <v>6187.5</v>
      </c>
      <c r="G19" s="154">
        <f t="shared" ref="G19:Q20" si="3">SUM(G41,G63,G85,G107)</f>
        <v>6187.5</v>
      </c>
      <c r="H19" s="154">
        <f t="shared" si="3"/>
        <v>6187.5</v>
      </c>
      <c r="I19" s="155">
        <f t="shared" si="3"/>
        <v>6187.5</v>
      </c>
      <c r="J19" s="343">
        <f t="shared" si="3"/>
        <v>0</v>
      </c>
      <c r="K19" s="154">
        <f t="shared" si="3"/>
        <v>0</v>
      </c>
      <c r="L19" s="154">
        <f t="shared" si="3"/>
        <v>0</v>
      </c>
      <c r="M19" s="371">
        <f t="shared" si="3"/>
        <v>0</v>
      </c>
      <c r="N19" s="153">
        <f t="shared" si="3"/>
        <v>0</v>
      </c>
      <c r="O19" s="154">
        <f t="shared" si="3"/>
        <v>0</v>
      </c>
      <c r="P19" s="154">
        <f t="shared" si="3"/>
        <v>0</v>
      </c>
      <c r="Q19" s="155">
        <f t="shared" si="3"/>
        <v>0</v>
      </c>
      <c r="R19" s="202"/>
      <c r="S19" s="179">
        <f>SUM(F19:I19)</f>
        <v>24750</v>
      </c>
      <c r="T19" s="180">
        <f>SUM(J19:M19)</f>
        <v>0</v>
      </c>
      <c r="U19" s="181">
        <f>SUM(N19:Q19)</f>
        <v>0</v>
      </c>
    </row>
    <row r="20" spans="1:21" x14ac:dyDescent="0.2">
      <c r="A20" s="11" t="str">
        <f t="shared" si="0"/>
        <v>Lothian</v>
      </c>
      <c r="B20" s="11" t="str">
        <f t="shared" si="1"/>
        <v>All Endoscopy5</v>
      </c>
      <c r="C20" s="393" t="str">
        <f t="shared" si="2"/>
        <v>All Endoscopy</v>
      </c>
      <c r="D20" s="182">
        <v>5</v>
      </c>
      <c r="E20" s="196" t="s">
        <v>13</v>
      </c>
      <c r="F20" s="153">
        <f>SUM(F42,F64,F86,F108)</f>
        <v>1102.75</v>
      </c>
      <c r="G20" s="154">
        <f t="shared" si="3"/>
        <v>1102.75</v>
      </c>
      <c r="H20" s="154">
        <f t="shared" si="3"/>
        <v>1102.75</v>
      </c>
      <c r="I20" s="155">
        <f t="shared" si="3"/>
        <v>1102.75</v>
      </c>
      <c r="J20" s="343">
        <f t="shared" si="3"/>
        <v>0</v>
      </c>
      <c r="K20" s="154">
        <f t="shared" si="3"/>
        <v>0</v>
      </c>
      <c r="L20" s="154">
        <f t="shared" si="3"/>
        <v>0</v>
      </c>
      <c r="M20" s="371">
        <f t="shared" si="3"/>
        <v>0</v>
      </c>
      <c r="N20" s="153">
        <f t="shared" si="3"/>
        <v>0</v>
      </c>
      <c r="O20" s="154">
        <f t="shared" si="3"/>
        <v>0</v>
      </c>
      <c r="P20" s="154">
        <f t="shared" si="3"/>
        <v>0</v>
      </c>
      <c r="Q20" s="155">
        <f t="shared" si="3"/>
        <v>0</v>
      </c>
      <c r="R20" s="202"/>
      <c r="S20" s="163">
        <f t="shared" ref="S20" si="4">SUM(F20:I20)</f>
        <v>4411</v>
      </c>
      <c r="T20" s="164">
        <f t="shared" ref="T20" si="5">SUM(J20:M20)</f>
        <v>0</v>
      </c>
      <c r="U20" s="165">
        <f t="shared" ref="U20" si="6">SUM(N20:Q20)</f>
        <v>0</v>
      </c>
    </row>
    <row r="21" spans="1:21" s="14" customFormat="1" x14ac:dyDescent="0.2">
      <c r="A21" s="11" t="str">
        <f t="shared" si="0"/>
        <v>Lothian</v>
      </c>
      <c r="B21" s="11" t="str">
        <f t="shared" si="1"/>
        <v>All Endoscopy6</v>
      </c>
      <c r="C21" s="393" t="str">
        <f t="shared" si="2"/>
        <v>All Endoscopy</v>
      </c>
      <c r="D21" s="84">
        <v>6</v>
      </c>
      <c r="E21" s="21" t="s">
        <v>16</v>
      </c>
      <c r="F21" s="62">
        <f>F19-F20</f>
        <v>5084.75</v>
      </c>
      <c r="G21" s="63">
        <f t="shared" ref="G21:U21" si="7">G19-G20</f>
        <v>5084.75</v>
      </c>
      <c r="H21" s="63">
        <f t="shared" si="7"/>
        <v>5084.75</v>
      </c>
      <c r="I21" s="64">
        <f t="shared" si="7"/>
        <v>5084.75</v>
      </c>
      <c r="J21" s="352">
        <f t="shared" si="7"/>
        <v>0</v>
      </c>
      <c r="K21" s="63">
        <f t="shared" si="7"/>
        <v>0</v>
      </c>
      <c r="L21" s="63">
        <f t="shared" si="7"/>
        <v>0</v>
      </c>
      <c r="M21" s="372">
        <f t="shared" si="7"/>
        <v>0</v>
      </c>
      <c r="N21" s="62">
        <f t="shared" si="7"/>
        <v>0</v>
      </c>
      <c r="O21" s="63">
        <f t="shared" si="7"/>
        <v>0</v>
      </c>
      <c r="P21" s="63">
        <f t="shared" si="7"/>
        <v>0</v>
      </c>
      <c r="Q21" s="64">
        <f t="shared" si="7"/>
        <v>0</v>
      </c>
      <c r="R21" s="202"/>
      <c r="S21" s="386">
        <f t="shared" si="7"/>
        <v>20339</v>
      </c>
      <c r="T21" s="342">
        <f t="shared" si="7"/>
        <v>0</v>
      </c>
      <c r="U21" s="387">
        <f t="shared" si="7"/>
        <v>0</v>
      </c>
    </row>
    <row r="22" spans="1:21" s="42" customFormat="1" x14ac:dyDescent="0.2">
      <c r="A22" s="11" t="str">
        <f t="shared" si="0"/>
        <v>Lothian</v>
      </c>
      <c r="B22" s="11" t="str">
        <f t="shared" si="1"/>
        <v xml:space="preserve">All Endoscopy </v>
      </c>
      <c r="C22" s="393" t="str">
        <f t="shared" si="2"/>
        <v>All Endoscopy</v>
      </c>
      <c r="D22" s="88" t="s">
        <v>79</v>
      </c>
      <c r="E22" s="34"/>
      <c r="F22" s="74"/>
      <c r="G22" s="75"/>
      <c r="H22" s="75"/>
      <c r="I22" s="76"/>
      <c r="J22" s="56"/>
      <c r="K22" s="56"/>
      <c r="L22" s="56"/>
      <c r="M22" s="56"/>
      <c r="N22" s="77"/>
      <c r="O22" s="56"/>
      <c r="P22" s="56"/>
      <c r="Q22" s="78"/>
      <c r="R22" s="202"/>
      <c r="S22" s="77"/>
      <c r="T22" s="56"/>
      <c r="U22" s="101"/>
    </row>
    <row r="23" spans="1:21" s="14" customFormat="1" x14ac:dyDescent="0.2">
      <c r="A23" s="11" t="str">
        <f t="shared" si="0"/>
        <v>Lothian</v>
      </c>
      <c r="B23" s="11" t="str">
        <f t="shared" si="1"/>
        <v xml:space="preserve">All Endoscopy </v>
      </c>
      <c r="C23" s="393" t="str">
        <f t="shared" si="2"/>
        <v>All Endoscopy</v>
      </c>
      <c r="D23" s="84" t="s">
        <v>79</v>
      </c>
      <c r="E23" s="21" t="s">
        <v>29</v>
      </c>
      <c r="F23" s="71"/>
      <c r="G23" s="72"/>
      <c r="H23" s="72"/>
      <c r="I23" s="73"/>
      <c r="J23" s="72"/>
      <c r="K23" s="72"/>
      <c r="L23" s="72"/>
      <c r="M23" s="72"/>
      <c r="N23" s="71"/>
      <c r="O23" s="72"/>
      <c r="P23" s="72"/>
      <c r="Q23" s="73"/>
      <c r="R23" s="202"/>
      <c r="S23" s="71"/>
      <c r="T23" s="72"/>
      <c r="U23" s="97"/>
    </row>
    <row r="24" spans="1:21" s="42" customFormat="1" x14ac:dyDescent="0.2">
      <c r="A24" s="11" t="str">
        <f t="shared" si="0"/>
        <v>Lothian</v>
      </c>
      <c r="B24" s="11" t="str">
        <f t="shared" si="1"/>
        <v>All Endoscopy7</v>
      </c>
      <c r="C24" s="393" t="str">
        <f t="shared" si="2"/>
        <v>All Endoscopy</v>
      </c>
      <c r="D24" s="151">
        <v>7</v>
      </c>
      <c r="E24" s="195" t="s">
        <v>46</v>
      </c>
      <c r="F24" s="153">
        <f>SUM(F46,F68,F90,F112)</f>
        <v>4316.3999999999996</v>
      </c>
      <c r="G24" s="154">
        <f t="shared" ref="G24:Q25" si="8">SUM(G46,G68,G90,G112)</f>
        <v>4316.3999999999996</v>
      </c>
      <c r="H24" s="154">
        <f t="shared" si="8"/>
        <v>4316.3999999999996</v>
      </c>
      <c r="I24" s="155">
        <f t="shared" si="8"/>
        <v>4316.3999999999996</v>
      </c>
      <c r="J24" s="343">
        <f t="shared" si="8"/>
        <v>0</v>
      </c>
      <c r="K24" s="154">
        <f t="shared" si="8"/>
        <v>0</v>
      </c>
      <c r="L24" s="154">
        <f t="shared" si="8"/>
        <v>0</v>
      </c>
      <c r="M24" s="371">
        <f t="shared" si="8"/>
        <v>0</v>
      </c>
      <c r="N24" s="153">
        <f t="shared" si="8"/>
        <v>0</v>
      </c>
      <c r="O24" s="154">
        <f t="shared" si="8"/>
        <v>0</v>
      </c>
      <c r="P24" s="154">
        <f t="shared" si="8"/>
        <v>0</v>
      </c>
      <c r="Q24" s="155">
        <f t="shared" si="8"/>
        <v>0</v>
      </c>
      <c r="R24" s="203"/>
      <c r="S24" s="153">
        <f>SUM(F24:I24)</f>
        <v>17265.599999999999</v>
      </c>
      <c r="T24" s="154">
        <f>SUM(J24:M24)</f>
        <v>0</v>
      </c>
      <c r="U24" s="157">
        <f>SUM(N24:Q24)</f>
        <v>0</v>
      </c>
    </row>
    <row r="25" spans="1:21" s="42" customFormat="1" x14ac:dyDescent="0.2">
      <c r="A25" s="11" t="str">
        <f t="shared" si="0"/>
        <v>Lothian</v>
      </c>
      <c r="B25" s="11" t="str">
        <f t="shared" si="1"/>
        <v>All Endoscopy8</v>
      </c>
      <c r="C25" s="393" t="str">
        <f t="shared" si="2"/>
        <v>All Endoscopy</v>
      </c>
      <c r="D25" s="151">
        <v>8</v>
      </c>
      <c r="E25" s="196" t="s">
        <v>53</v>
      </c>
      <c r="F25" s="153">
        <f>SUM(F47,F69,F91,F113)</f>
        <v>1470</v>
      </c>
      <c r="G25" s="154">
        <f t="shared" si="8"/>
        <v>1760</v>
      </c>
      <c r="H25" s="154">
        <f t="shared" si="8"/>
        <v>1773</v>
      </c>
      <c r="I25" s="155">
        <f t="shared" si="8"/>
        <v>1773</v>
      </c>
      <c r="J25" s="343">
        <f t="shared" si="8"/>
        <v>0</v>
      </c>
      <c r="K25" s="154">
        <f t="shared" si="8"/>
        <v>0</v>
      </c>
      <c r="L25" s="154">
        <f t="shared" si="8"/>
        <v>0</v>
      </c>
      <c r="M25" s="371">
        <f t="shared" si="8"/>
        <v>0</v>
      </c>
      <c r="N25" s="153">
        <f t="shared" si="8"/>
        <v>0</v>
      </c>
      <c r="O25" s="154">
        <f t="shared" si="8"/>
        <v>0</v>
      </c>
      <c r="P25" s="154">
        <f t="shared" si="8"/>
        <v>0</v>
      </c>
      <c r="Q25" s="155">
        <f t="shared" si="8"/>
        <v>0</v>
      </c>
      <c r="R25" s="203"/>
      <c r="S25" s="159">
        <f t="shared" ref="S25:S26" si="9">SUM(F25:I25)</f>
        <v>6776</v>
      </c>
      <c r="T25" s="160">
        <f t="shared" ref="T25:T26" si="10">SUM(J25:M25)</f>
        <v>0</v>
      </c>
      <c r="U25" s="162">
        <f t="shared" ref="U25:U26" si="11">SUM(N25:Q25)</f>
        <v>0</v>
      </c>
    </row>
    <row r="26" spans="1:21" s="42" customFormat="1" x14ac:dyDescent="0.2">
      <c r="A26" s="11" t="str">
        <f t="shared" si="0"/>
        <v>Lothian</v>
      </c>
      <c r="B26" s="11" t="str">
        <f t="shared" si="1"/>
        <v>All Endoscopy9</v>
      </c>
      <c r="C26" s="393" t="str">
        <f t="shared" si="2"/>
        <v>All Endoscopy</v>
      </c>
      <c r="D26" s="84">
        <v>9</v>
      </c>
      <c r="E26" s="21" t="s">
        <v>32</v>
      </c>
      <c r="F26" s="62">
        <f t="shared" ref="F26:Q26" si="12">SUM(F24:F25)</f>
        <v>5786.4</v>
      </c>
      <c r="G26" s="63">
        <f t="shared" si="12"/>
        <v>6076.4</v>
      </c>
      <c r="H26" s="63">
        <f t="shared" si="12"/>
        <v>6089.4</v>
      </c>
      <c r="I26" s="64">
        <f t="shared" si="12"/>
        <v>6089.4</v>
      </c>
      <c r="J26" s="352">
        <f t="shared" si="12"/>
        <v>0</v>
      </c>
      <c r="K26" s="63">
        <f t="shared" si="12"/>
        <v>0</v>
      </c>
      <c r="L26" s="63">
        <f t="shared" si="12"/>
        <v>0</v>
      </c>
      <c r="M26" s="372">
        <f t="shared" si="12"/>
        <v>0</v>
      </c>
      <c r="N26" s="62">
        <f t="shared" si="12"/>
        <v>0</v>
      </c>
      <c r="O26" s="63">
        <f t="shared" si="12"/>
        <v>0</v>
      </c>
      <c r="P26" s="63">
        <f t="shared" si="12"/>
        <v>0</v>
      </c>
      <c r="Q26" s="64">
        <f t="shared" si="12"/>
        <v>0</v>
      </c>
      <c r="R26" s="202"/>
      <c r="S26" s="62">
        <f t="shared" si="9"/>
        <v>24041.599999999999</v>
      </c>
      <c r="T26" s="63">
        <f t="shared" si="10"/>
        <v>0</v>
      </c>
      <c r="U26" s="100">
        <f t="shared" si="11"/>
        <v>0</v>
      </c>
    </row>
    <row r="27" spans="1:21" s="42" customFormat="1" x14ac:dyDescent="0.2">
      <c r="A27" s="11" t="str">
        <f t="shared" si="0"/>
        <v>Lothian</v>
      </c>
      <c r="B27" s="11" t="str">
        <f t="shared" si="1"/>
        <v xml:space="preserve">All Endoscopy </v>
      </c>
      <c r="C27" s="393" t="str">
        <f t="shared" si="2"/>
        <v>All Endoscopy</v>
      </c>
      <c r="D27" s="89" t="s">
        <v>79</v>
      </c>
      <c r="E27" s="43"/>
      <c r="F27" s="77"/>
      <c r="G27" s="56"/>
      <c r="H27" s="56"/>
      <c r="I27" s="78"/>
      <c r="J27" s="56"/>
      <c r="K27" s="56"/>
      <c r="L27" s="56"/>
      <c r="M27" s="56"/>
      <c r="N27" s="77"/>
      <c r="O27" s="56"/>
      <c r="P27" s="56"/>
      <c r="Q27" s="78"/>
      <c r="R27" s="203"/>
      <c r="S27" s="77"/>
      <c r="T27" s="56"/>
      <c r="U27" s="101"/>
    </row>
    <row r="28" spans="1:21" s="14" customFormat="1" x14ac:dyDescent="0.2">
      <c r="A28" s="11" t="str">
        <f t="shared" si="0"/>
        <v>Lothian</v>
      </c>
      <c r="B28" s="11" t="str">
        <f t="shared" si="1"/>
        <v xml:space="preserve">All Endoscopy </v>
      </c>
      <c r="C28" s="393" t="str">
        <f t="shared" si="2"/>
        <v>All Endoscopy</v>
      </c>
      <c r="D28" s="84" t="s">
        <v>79</v>
      </c>
      <c r="E28" s="21" t="s">
        <v>24</v>
      </c>
      <c r="F28" s="71"/>
      <c r="G28" s="72"/>
      <c r="H28" s="72"/>
      <c r="I28" s="73"/>
      <c r="J28" s="72"/>
      <c r="K28" s="72"/>
      <c r="L28" s="72"/>
      <c r="M28" s="72"/>
      <c r="N28" s="71"/>
      <c r="O28" s="72"/>
      <c r="P28" s="72"/>
      <c r="Q28" s="73"/>
      <c r="R28" s="203"/>
      <c r="S28" s="71"/>
      <c r="T28" s="72"/>
      <c r="U28" s="97"/>
    </row>
    <row r="29" spans="1:21" x14ac:dyDescent="0.2">
      <c r="A29" s="11" t="str">
        <f t="shared" si="0"/>
        <v>Lothian</v>
      </c>
      <c r="B29" s="11" t="str">
        <f t="shared" si="1"/>
        <v>All Endoscopy10</v>
      </c>
      <c r="C29" s="393" t="str">
        <f t="shared" si="2"/>
        <v>All Endoscopy</v>
      </c>
      <c r="D29" s="151">
        <v>10</v>
      </c>
      <c r="E29" s="152" t="s">
        <v>109</v>
      </c>
      <c r="F29" s="153">
        <f>F21-F24</f>
        <v>768.35000000000036</v>
      </c>
      <c r="G29" s="154">
        <f t="shared" ref="G29:U29" si="13">G21-G24</f>
        <v>768.35000000000036</v>
      </c>
      <c r="H29" s="154">
        <f t="shared" si="13"/>
        <v>768.35000000000036</v>
      </c>
      <c r="I29" s="155">
        <f t="shared" si="13"/>
        <v>768.35000000000036</v>
      </c>
      <c r="J29" s="343">
        <f t="shared" si="13"/>
        <v>0</v>
      </c>
      <c r="K29" s="154">
        <f t="shared" si="13"/>
        <v>0</v>
      </c>
      <c r="L29" s="154">
        <f t="shared" si="13"/>
        <v>0</v>
      </c>
      <c r="M29" s="371">
        <f t="shared" si="13"/>
        <v>0</v>
      </c>
      <c r="N29" s="153">
        <f t="shared" si="13"/>
        <v>0</v>
      </c>
      <c r="O29" s="154">
        <f t="shared" si="13"/>
        <v>0</v>
      </c>
      <c r="P29" s="154">
        <f t="shared" si="13"/>
        <v>0</v>
      </c>
      <c r="Q29" s="155">
        <f t="shared" si="13"/>
        <v>0</v>
      </c>
      <c r="R29" s="203"/>
      <c r="S29" s="344">
        <f t="shared" si="13"/>
        <v>3073.4000000000015</v>
      </c>
      <c r="T29" s="343">
        <f t="shared" si="13"/>
        <v>0</v>
      </c>
      <c r="U29" s="157">
        <f t="shared" si="13"/>
        <v>0</v>
      </c>
    </row>
    <row r="30" spans="1:21" x14ac:dyDescent="0.2">
      <c r="A30" s="11" t="str">
        <f t="shared" si="0"/>
        <v>Lothian</v>
      </c>
      <c r="B30" s="11" t="str">
        <f t="shared" si="1"/>
        <v>All Endoscopy11</v>
      </c>
      <c r="C30" s="393" t="str">
        <f t="shared" si="2"/>
        <v>All Endoscopy</v>
      </c>
      <c r="D30" s="151">
        <v>11</v>
      </c>
      <c r="E30" s="152" t="s">
        <v>110</v>
      </c>
      <c r="F30" s="159">
        <f t="shared" ref="F30:U30" si="14">F21-F26</f>
        <v>-701.64999999999964</v>
      </c>
      <c r="G30" s="160">
        <f t="shared" si="14"/>
        <v>-991.64999999999964</v>
      </c>
      <c r="H30" s="160">
        <f t="shared" si="14"/>
        <v>-1004.6499999999996</v>
      </c>
      <c r="I30" s="161">
        <f t="shared" si="14"/>
        <v>-1004.6499999999996</v>
      </c>
      <c r="J30" s="353">
        <f t="shared" si="14"/>
        <v>0</v>
      </c>
      <c r="K30" s="160">
        <f t="shared" si="14"/>
        <v>0</v>
      </c>
      <c r="L30" s="160">
        <f t="shared" si="14"/>
        <v>0</v>
      </c>
      <c r="M30" s="373">
        <f t="shared" si="14"/>
        <v>0</v>
      </c>
      <c r="N30" s="159">
        <f t="shared" si="14"/>
        <v>0</v>
      </c>
      <c r="O30" s="160">
        <f t="shared" si="14"/>
        <v>0</v>
      </c>
      <c r="P30" s="160">
        <f t="shared" si="14"/>
        <v>0</v>
      </c>
      <c r="Q30" s="161">
        <f t="shared" si="14"/>
        <v>0</v>
      </c>
      <c r="R30" s="203">
        <f t="shared" si="14"/>
        <v>0</v>
      </c>
      <c r="S30" s="153">
        <f t="shared" si="14"/>
        <v>-3702.5999999999985</v>
      </c>
      <c r="T30" s="160">
        <f t="shared" si="14"/>
        <v>0</v>
      </c>
      <c r="U30" s="162">
        <f t="shared" si="14"/>
        <v>0</v>
      </c>
    </row>
    <row r="31" spans="1:21" x14ac:dyDescent="0.2">
      <c r="A31" s="11" t="str">
        <f t="shared" si="0"/>
        <v>Lothian</v>
      </c>
      <c r="B31" s="11" t="str">
        <f t="shared" si="1"/>
        <v>All Endoscopy12</v>
      </c>
      <c r="C31" s="393" t="str">
        <f t="shared" si="2"/>
        <v>All Endoscopy</v>
      </c>
      <c r="D31" s="151">
        <v>12</v>
      </c>
      <c r="E31" s="158" t="s">
        <v>27</v>
      </c>
      <c r="F31" s="153">
        <f>SUM(F53,F75,F97,F119)</f>
        <v>4962.3500000000004</v>
      </c>
      <c r="G31" s="154">
        <f t="shared" ref="G31:Q31" si="15">SUM(G53,G75,G97,G119)</f>
        <v>3970.7</v>
      </c>
      <c r="H31" s="154">
        <f t="shared" si="15"/>
        <v>2966.0499999999993</v>
      </c>
      <c r="I31" s="155">
        <f t="shared" si="15"/>
        <v>1961.3999999999992</v>
      </c>
      <c r="J31" s="343">
        <f t="shared" si="15"/>
        <v>1961.3999999999992</v>
      </c>
      <c r="K31" s="154">
        <f t="shared" si="15"/>
        <v>1961.3999999999992</v>
      </c>
      <c r="L31" s="154">
        <f t="shared" si="15"/>
        <v>1961.3999999999992</v>
      </c>
      <c r="M31" s="371">
        <f t="shared" si="15"/>
        <v>1961.3999999999992</v>
      </c>
      <c r="N31" s="153">
        <f t="shared" si="15"/>
        <v>1961.3999999999992</v>
      </c>
      <c r="O31" s="154">
        <f t="shared" si="15"/>
        <v>1961.3999999999992</v>
      </c>
      <c r="P31" s="154">
        <f t="shared" si="15"/>
        <v>1961.3999999999992</v>
      </c>
      <c r="Q31" s="155">
        <f t="shared" si="15"/>
        <v>1961.3999999999992</v>
      </c>
      <c r="R31" s="203"/>
      <c r="S31" s="163">
        <f>I31</f>
        <v>1961.3999999999992</v>
      </c>
      <c r="T31" s="164">
        <f>M31</f>
        <v>1961.3999999999992</v>
      </c>
      <c r="U31" s="165">
        <f>Q31</f>
        <v>1961.3999999999992</v>
      </c>
    </row>
    <row r="32" spans="1:21" x14ac:dyDescent="0.2">
      <c r="A32" s="11" t="str">
        <f t="shared" si="0"/>
        <v>Lothian</v>
      </c>
      <c r="B32" s="11" t="str">
        <f t="shared" si="1"/>
        <v>All Endoscopy13</v>
      </c>
      <c r="C32" s="393" t="str">
        <f t="shared" si="2"/>
        <v>All Endoscopy</v>
      </c>
      <c r="D32" s="151">
        <v>13</v>
      </c>
      <c r="E32" s="152" t="s">
        <v>25</v>
      </c>
      <c r="F32" s="163">
        <f>F31/(F26/13)</f>
        <v>11.148650283423201</v>
      </c>
      <c r="G32" s="164">
        <f t="shared" ref="G32:Q32" si="16">G31/(G26/13)</f>
        <v>8.4950134948324667</v>
      </c>
      <c r="H32" s="164">
        <f t="shared" si="16"/>
        <v>6.3320934739054735</v>
      </c>
      <c r="I32" s="166">
        <f t="shared" si="16"/>
        <v>4.1873090944920666</v>
      </c>
      <c r="J32" s="354" t="e">
        <f t="shared" si="16"/>
        <v>#DIV/0!</v>
      </c>
      <c r="K32" s="164" t="e">
        <f t="shared" si="16"/>
        <v>#DIV/0!</v>
      </c>
      <c r="L32" s="164" t="e">
        <f t="shared" si="16"/>
        <v>#DIV/0!</v>
      </c>
      <c r="M32" s="374" t="e">
        <f t="shared" si="16"/>
        <v>#DIV/0!</v>
      </c>
      <c r="N32" s="163" t="e">
        <f t="shared" si="16"/>
        <v>#DIV/0!</v>
      </c>
      <c r="O32" s="164" t="e">
        <f t="shared" si="16"/>
        <v>#DIV/0!</v>
      </c>
      <c r="P32" s="164" t="e">
        <f t="shared" si="16"/>
        <v>#DIV/0!</v>
      </c>
      <c r="Q32" s="166" t="e">
        <f t="shared" si="16"/>
        <v>#DIV/0!</v>
      </c>
      <c r="R32" s="203"/>
      <c r="S32" s="163">
        <f t="shared" ref="S32" si="17">I32</f>
        <v>4.1873090944920666</v>
      </c>
      <c r="T32" s="164" t="e">
        <f t="shared" ref="T32" si="18">M32</f>
        <v>#DIV/0!</v>
      </c>
      <c r="U32" s="165" t="e">
        <f t="shared" ref="U32" si="19">Q32</f>
        <v>#DIV/0!</v>
      </c>
    </row>
    <row r="33" spans="1:21" x14ac:dyDescent="0.2">
      <c r="A33" s="11" t="str">
        <f t="shared" si="0"/>
        <v>Lothian</v>
      </c>
      <c r="B33" s="11" t="str">
        <f t="shared" si="1"/>
        <v>All Endoscopy14</v>
      </c>
      <c r="C33" s="393" t="str">
        <f t="shared" si="2"/>
        <v>All Endoscopy</v>
      </c>
      <c r="D33" s="151">
        <v>14</v>
      </c>
      <c r="E33" s="158" t="s">
        <v>232</v>
      </c>
      <c r="F33" s="153">
        <f>SUM(F55,F77,F99,F121)</f>
        <v>3554.75</v>
      </c>
      <c r="G33" s="154">
        <f t="shared" ref="G33:Q34" si="20">SUM(G55,G77,G99,G121)</f>
        <v>2562.5000000000005</v>
      </c>
      <c r="H33" s="154">
        <f t="shared" si="20"/>
        <v>1558.2500000000016</v>
      </c>
      <c r="I33" s="155">
        <f t="shared" si="20"/>
        <v>892.900000000001</v>
      </c>
      <c r="J33" s="343">
        <f t="shared" si="20"/>
        <v>0</v>
      </c>
      <c r="K33" s="154">
        <f t="shared" si="20"/>
        <v>0</v>
      </c>
      <c r="L33" s="154">
        <f t="shared" si="20"/>
        <v>0</v>
      </c>
      <c r="M33" s="371">
        <f t="shared" si="20"/>
        <v>0</v>
      </c>
      <c r="N33" s="153">
        <f t="shared" si="20"/>
        <v>0</v>
      </c>
      <c r="O33" s="154">
        <f t="shared" si="20"/>
        <v>0</v>
      </c>
      <c r="P33" s="154">
        <f t="shared" si="20"/>
        <v>0</v>
      </c>
      <c r="Q33" s="155">
        <f t="shared" si="20"/>
        <v>0</v>
      </c>
      <c r="R33" s="203"/>
      <c r="S33" s="163">
        <f>I33</f>
        <v>892.900000000001</v>
      </c>
      <c r="T33" s="164">
        <f>M33</f>
        <v>0</v>
      </c>
      <c r="U33" s="165">
        <f>Q33</f>
        <v>0</v>
      </c>
    </row>
    <row r="34" spans="1:21" ht="13.5" thickBot="1" x14ac:dyDescent="0.25">
      <c r="A34" s="11" t="str">
        <f t="shared" si="0"/>
        <v>Lothian</v>
      </c>
      <c r="B34" s="11" t="str">
        <f t="shared" si="1"/>
        <v>All Endoscopy15</v>
      </c>
      <c r="C34" s="393" t="str">
        <f t="shared" si="2"/>
        <v>All Endoscopy</v>
      </c>
      <c r="D34" s="333">
        <v>15</v>
      </c>
      <c r="E34" s="152" t="s">
        <v>47</v>
      </c>
      <c r="F34" s="153">
        <f>SUM(F56,F78,F100,F122)</f>
        <v>3043.75</v>
      </c>
      <c r="G34" s="154">
        <f t="shared" si="20"/>
        <v>2031.5000000000005</v>
      </c>
      <c r="H34" s="154">
        <f t="shared" si="20"/>
        <v>1030.8125000000007</v>
      </c>
      <c r="I34" s="155">
        <f t="shared" si="20"/>
        <v>779</v>
      </c>
      <c r="J34" s="343">
        <f t="shared" si="20"/>
        <v>0</v>
      </c>
      <c r="K34" s="154">
        <f t="shared" si="20"/>
        <v>0</v>
      </c>
      <c r="L34" s="154">
        <f t="shared" si="20"/>
        <v>0</v>
      </c>
      <c r="M34" s="371">
        <f t="shared" si="20"/>
        <v>0</v>
      </c>
      <c r="N34" s="153">
        <f t="shared" si="20"/>
        <v>0</v>
      </c>
      <c r="O34" s="154">
        <f t="shared" si="20"/>
        <v>0</v>
      </c>
      <c r="P34" s="154">
        <f t="shared" si="20"/>
        <v>0</v>
      </c>
      <c r="Q34" s="155">
        <f t="shared" si="20"/>
        <v>0</v>
      </c>
      <c r="R34" s="203"/>
      <c r="S34" s="163">
        <f>I34</f>
        <v>779</v>
      </c>
      <c r="T34" s="164">
        <f>M34</f>
        <v>0</v>
      </c>
      <c r="U34" s="165">
        <f>Q34</f>
        <v>0</v>
      </c>
    </row>
    <row r="35" spans="1:21" ht="18.75" thickBot="1" x14ac:dyDescent="0.3">
      <c r="A35" s="11" t="str">
        <f t="shared" si="0"/>
        <v>Lothian</v>
      </c>
      <c r="B35" s="11" t="str">
        <f t="shared" si="1"/>
        <v>Upper EndoscopyUpper Endoscopy</v>
      </c>
      <c r="C35" s="392" t="str">
        <f>D35</f>
        <v>Upper Endoscopy</v>
      </c>
      <c r="D35" s="68" t="s">
        <v>226</v>
      </c>
      <c r="E35" s="80"/>
      <c r="F35" s="366"/>
      <c r="G35" s="81"/>
      <c r="H35" s="81"/>
      <c r="I35" s="363"/>
      <c r="J35" s="81"/>
      <c r="K35" s="81"/>
      <c r="L35" s="81"/>
      <c r="M35" s="81"/>
      <c r="N35" s="382"/>
      <c r="O35" s="69"/>
      <c r="P35" s="69"/>
      <c r="Q35" s="383"/>
      <c r="R35" s="69"/>
      <c r="S35" s="382"/>
      <c r="T35" s="69"/>
      <c r="U35" s="82"/>
    </row>
    <row r="36" spans="1:21" x14ac:dyDescent="0.2">
      <c r="A36" s="11" t="str">
        <f t="shared" si="0"/>
        <v>Lothian</v>
      </c>
      <c r="B36" s="11" t="str">
        <f t="shared" si="1"/>
        <v>Upper Endoscopy1</v>
      </c>
      <c r="C36" s="393" t="str">
        <f>C35</f>
        <v>Upper Endoscopy</v>
      </c>
      <c r="D36" s="84">
        <v>1</v>
      </c>
      <c r="E36" s="21" t="s">
        <v>230</v>
      </c>
      <c r="F36" s="197">
        <v>1634</v>
      </c>
      <c r="G36" s="20"/>
      <c r="H36" s="20"/>
      <c r="I36" s="117"/>
      <c r="J36" s="13"/>
      <c r="K36" s="13"/>
      <c r="L36" s="13"/>
      <c r="M36" s="13"/>
      <c r="N36" s="125"/>
      <c r="O36" s="13"/>
      <c r="P36" s="13"/>
      <c r="Q36" s="126"/>
      <c r="R36" s="200"/>
      <c r="S36" s="116"/>
      <c r="T36" s="20"/>
      <c r="U36" s="118"/>
    </row>
    <row r="37" spans="1:21" x14ac:dyDescent="0.2">
      <c r="A37" s="11" t="str">
        <f t="shared" si="0"/>
        <v>Lothian</v>
      </c>
      <c r="B37" s="11" t="str">
        <f t="shared" si="1"/>
        <v>Upper Endoscopy2</v>
      </c>
      <c r="C37" s="393" t="str">
        <f t="shared" ref="C37:C56" si="21">C36</f>
        <v>Upper Endoscopy</v>
      </c>
      <c r="D37" s="84">
        <v>2</v>
      </c>
      <c r="E37" s="21" t="s">
        <v>231</v>
      </c>
      <c r="F37" s="197">
        <v>1427</v>
      </c>
      <c r="G37" s="20"/>
      <c r="H37" s="20"/>
      <c r="I37" s="117"/>
      <c r="J37" s="20"/>
      <c r="K37" s="20"/>
      <c r="L37" s="20"/>
      <c r="M37" s="20"/>
      <c r="N37" s="116"/>
      <c r="O37" s="20"/>
      <c r="P37" s="20"/>
      <c r="Q37" s="117"/>
      <c r="R37" s="200"/>
      <c r="S37" s="116"/>
      <c r="T37" s="20"/>
      <c r="U37" s="118"/>
    </row>
    <row r="38" spans="1:21" x14ac:dyDescent="0.2">
      <c r="A38" s="11" t="str">
        <f t="shared" si="0"/>
        <v>Lothian</v>
      </c>
      <c r="B38" s="11" t="str">
        <f t="shared" si="1"/>
        <v>Upper Endoscopy3</v>
      </c>
      <c r="C38" s="393" t="str">
        <f t="shared" si="21"/>
        <v>Upper Endoscopy</v>
      </c>
      <c r="D38" s="84">
        <v>3</v>
      </c>
      <c r="E38" s="21" t="s">
        <v>94</v>
      </c>
      <c r="F38" s="197">
        <v>2186</v>
      </c>
      <c r="G38" s="20"/>
      <c r="H38" s="20"/>
      <c r="I38" s="117"/>
      <c r="J38" s="20"/>
      <c r="K38" s="20"/>
      <c r="L38" s="20"/>
      <c r="M38" s="20"/>
      <c r="N38" s="116"/>
      <c r="O38" s="20"/>
      <c r="P38" s="20"/>
      <c r="Q38" s="117"/>
      <c r="R38" s="200"/>
      <c r="S38" s="116"/>
      <c r="T38" s="20"/>
      <c r="U38" s="118"/>
    </row>
    <row r="39" spans="1:21" x14ac:dyDescent="0.2">
      <c r="A39" s="11" t="str">
        <f t="shared" si="0"/>
        <v>Lothian</v>
      </c>
      <c r="B39" s="11" t="str">
        <f t="shared" si="1"/>
        <v xml:space="preserve">Upper Endoscopy </v>
      </c>
      <c r="C39" s="393" t="str">
        <f t="shared" si="21"/>
        <v>Upper Endoscopy</v>
      </c>
      <c r="D39" s="88" t="s">
        <v>79</v>
      </c>
      <c r="E39" s="34"/>
      <c r="F39" s="116"/>
      <c r="G39" s="20"/>
      <c r="H39" s="20"/>
      <c r="I39" s="117"/>
      <c r="J39" s="52"/>
      <c r="K39" s="52"/>
      <c r="L39" s="52"/>
      <c r="M39" s="52"/>
      <c r="N39" s="127"/>
      <c r="O39" s="52"/>
      <c r="P39" s="52"/>
      <c r="Q39" s="128"/>
      <c r="R39" s="200"/>
      <c r="S39" s="116"/>
      <c r="T39" s="20"/>
      <c r="U39" s="118"/>
    </row>
    <row r="40" spans="1:21" x14ac:dyDescent="0.2">
      <c r="A40" s="11" t="str">
        <f t="shared" si="0"/>
        <v>Lothian</v>
      </c>
      <c r="B40" s="11" t="str">
        <f t="shared" si="1"/>
        <v xml:space="preserve">Upper Endoscopy </v>
      </c>
      <c r="C40" s="393" t="str">
        <f t="shared" si="21"/>
        <v>Upper Endoscopy</v>
      </c>
      <c r="D40" s="84" t="s">
        <v>79</v>
      </c>
      <c r="E40" s="21" t="s">
        <v>33</v>
      </c>
      <c r="F40" s="23"/>
      <c r="G40" s="24"/>
      <c r="H40" s="24"/>
      <c r="I40" s="25"/>
      <c r="J40" s="24"/>
      <c r="K40" s="24"/>
      <c r="L40" s="24"/>
      <c r="M40" s="24"/>
      <c r="N40" s="23"/>
      <c r="O40" s="24"/>
      <c r="P40" s="24"/>
      <c r="Q40" s="25"/>
      <c r="R40" s="200"/>
      <c r="S40" s="23"/>
      <c r="T40" s="24"/>
      <c r="U40" s="104"/>
    </row>
    <row r="41" spans="1:21" x14ac:dyDescent="0.2">
      <c r="A41" s="11" t="str">
        <f t="shared" si="0"/>
        <v>Lothian</v>
      </c>
      <c r="B41" s="11" t="str">
        <f t="shared" si="1"/>
        <v>Upper Endoscopy4</v>
      </c>
      <c r="C41" s="393" t="str">
        <f t="shared" si="21"/>
        <v>Upper Endoscopy</v>
      </c>
      <c r="D41" s="151">
        <v>4</v>
      </c>
      <c r="E41" s="195" t="s">
        <v>14</v>
      </c>
      <c r="F41" s="27">
        <v>2219.4375</v>
      </c>
      <c r="G41" s="28">
        <v>2219.4375</v>
      </c>
      <c r="H41" s="28">
        <v>2219.4375</v>
      </c>
      <c r="I41" s="29">
        <v>2219.4375</v>
      </c>
      <c r="J41" s="356"/>
      <c r="K41" s="28"/>
      <c r="L41" s="28"/>
      <c r="M41" s="376"/>
      <c r="N41" s="27"/>
      <c r="O41" s="28"/>
      <c r="P41" s="28"/>
      <c r="Q41" s="29"/>
      <c r="R41" s="200"/>
      <c r="S41" s="179">
        <f>SUM(F41:I41)</f>
        <v>8877.75</v>
      </c>
      <c r="T41" s="180">
        <f>SUM(J41:M41)</f>
        <v>0</v>
      </c>
      <c r="U41" s="181">
        <f>SUM(N41:Q41)</f>
        <v>0</v>
      </c>
    </row>
    <row r="42" spans="1:21" x14ac:dyDescent="0.2">
      <c r="A42" s="11" t="str">
        <f t="shared" si="0"/>
        <v>Lothian</v>
      </c>
      <c r="B42" s="11" t="str">
        <f t="shared" si="1"/>
        <v>Upper Endoscopy5</v>
      </c>
      <c r="C42" s="393" t="str">
        <f t="shared" si="21"/>
        <v>Upper Endoscopy</v>
      </c>
      <c r="D42" s="182">
        <v>5</v>
      </c>
      <c r="E42" s="196" t="s">
        <v>13</v>
      </c>
      <c r="F42" s="31">
        <v>490</v>
      </c>
      <c r="G42" s="32">
        <v>490</v>
      </c>
      <c r="H42" s="32">
        <v>490</v>
      </c>
      <c r="I42" s="33">
        <v>490</v>
      </c>
      <c r="J42" s="357"/>
      <c r="K42" s="32"/>
      <c r="L42" s="32"/>
      <c r="M42" s="377"/>
      <c r="N42" s="31"/>
      <c r="O42" s="32"/>
      <c r="P42" s="32"/>
      <c r="Q42" s="33"/>
      <c r="R42" s="200"/>
      <c r="S42" s="163">
        <f t="shared" ref="S42" si="22">SUM(F42:I42)</f>
        <v>1960</v>
      </c>
      <c r="T42" s="164">
        <f t="shared" ref="T42" si="23">SUM(J42:M42)</f>
        <v>0</v>
      </c>
      <c r="U42" s="165">
        <f t="shared" ref="U42" si="24">SUM(N42:Q42)</f>
        <v>0</v>
      </c>
    </row>
    <row r="43" spans="1:21" x14ac:dyDescent="0.2">
      <c r="A43" s="11" t="str">
        <f t="shared" si="0"/>
        <v>Lothian</v>
      </c>
      <c r="B43" s="11" t="str">
        <f t="shared" si="1"/>
        <v>Upper Endoscopy6</v>
      </c>
      <c r="C43" s="393" t="str">
        <f t="shared" si="21"/>
        <v>Upper Endoscopy</v>
      </c>
      <c r="D43" s="84">
        <v>6</v>
      </c>
      <c r="E43" s="21" t="s">
        <v>16</v>
      </c>
      <c r="F43" s="62">
        <f>F41-F42</f>
        <v>1729.4375</v>
      </c>
      <c r="G43" s="63">
        <f t="shared" ref="G43:Q43" si="25">G41-G42</f>
        <v>1729.4375</v>
      </c>
      <c r="H43" s="63">
        <f t="shared" si="25"/>
        <v>1729.4375</v>
      </c>
      <c r="I43" s="64">
        <f t="shared" si="25"/>
        <v>1729.4375</v>
      </c>
      <c r="J43" s="352">
        <f t="shared" si="25"/>
        <v>0</v>
      </c>
      <c r="K43" s="63">
        <f t="shared" si="25"/>
        <v>0</v>
      </c>
      <c r="L43" s="63">
        <f t="shared" si="25"/>
        <v>0</v>
      </c>
      <c r="M43" s="372">
        <f t="shared" si="25"/>
        <v>0</v>
      </c>
      <c r="N43" s="62">
        <f t="shared" si="25"/>
        <v>0</v>
      </c>
      <c r="O43" s="63">
        <f t="shared" si="25"/>
        <v>0</v>
      </c>
      <c r="P43" s="63">
        <f t="shared" si="25"/>
        <v>0</v>
      </c>
      <c r="Q43" s="64">
        <f t="shared" si="25"/>
        <v>0</v>
      </c>
      <c r="R43" s="202"/>
      <c r="S43" s="386">
        <f t="shared" ref="S43:U43" si="26">S41-S42</f>
        <v>6917.75</v>
      </c>
      <c r="T43" s="342">
        <f t="shared" si="26"/>
        <v>0</v>
      </c>
      <c r="U43" s="387">
        <f t="shared" si="26"/>
        <v>0</v>
      </c>
    </row>
    <row r="44" spans="1:21" x14ac:dyDescent="0.2">
      <c r="A44" s="11" t="str">
        <f t="shared" si="0"/>
        <v>Lothian</v>
      </c>
      <c r="B44" s="11" t="str">
        <f t="shared" si="1"/>
        <v xml:space="preserve">Upper Endoscopy </v>
      </c>
      <c r="C44" s="393" t="str">
        <f t="shared" si="21"/>
        <v>Upper Endoscopy</v>
      </c>
      <c r="D44" s="88" t="s">
        <v>79</v>
      </c>
      <c r="E44" s="34"/>
      <c r="F44" s="35"/>
      <c r="G44" s="36"/>
      <c r="H44" s="36"/>
      <c r="I44" s="37"/>
      <c r="J44" s="39"/>
      <c r="K44" s="39"/>
      <c r="L44" s="39"/>
      <c r="M44" s="39"/>
      <c r="N44" s="38"/>
      <c r="O44" s="39"/>
      <c r="P44" s="39"/>
      <c r="Q44" s="40"/>
      <c r="R44" s="200"/>
      <c r="S44" s="38"/>
      <c r="T44" s="39"/>
      <c r="U44" s="105"/>
    </row>
    <row r="45" spans="1:21" x14ac:dyDescent="0.2">
      <c r="A45" s="11" t="str">
        <f t="shared" si="0"/>
        <v>Lothian</v>
      </c>
      <c r="B45" s="11" t="str">
        <f t="shared" si="1"/>
        <v xml:space="preserve">Upper Endoscopy </v>
      </c>
      <c r="C45" s="393" t="str">
        <f t="shared" si="21"/>
        <v>Upper Endoscopy</v>
      </c>
      <c r="D45" s="84" t="s">
        <v>79</v>
      </c>
      <c r="E45" s="21" t="s">
        <v>29</v>
      </c>
      <c r="F45" s="23"/>
      <c r="G45" s="24"/>
      <c r="H45" s="24"/>
      <c r="I45" s="25"/>
      <c r="J45" s="24"/>
      <c r="K45" s="24"/>
      <c r="L45" s="24"/>
      <c r="M45" s="24"/>
      <c r="N45" s="23"/>
      <c r="O45" s="24"/>
      <c r="P45" s="24"/>
      <c r="Q45" s="25"/>
      <c r="R45" s="200"/>
      <c r="S45" s="23"/>
      <c r="T45" s="24"/>
      <c r="U45" s="104"/>
    </row>
    <row r="46" spans="1:21" x14ac:dyDescent="0.2">
      <c r="A46" s="11" t="str">
        <f t="shared" si="0"/>
        <v>Lothian</v>
      </c>
      <c r="B46" s="11" t="str">
        <f t="shared" si="1"/>
        <v>Upper Endoscopy7</v>
      </c>
      <c r="C46" s="393" t="str">
        <f t="shared" si="21"/>
        <v>Upper Endoscopy</v>
      </c>
      <c r="D46" s="151">
        <v>7</v>
      </c>
      <c r="E46" s="195" t="s">
        <v>46</v>
      </c>
      <c r="F46" s="27">
        <v>1386.625</v>
      </c>
      <c r="G46" s="28">
        <v>1386.625</v>
      </c>
      <c r="H46" s="28">
        <v>1386.625</v>
      </c>
      <c r="I46" s="29">
        <v>1386.625</v>
      </c>
      <c r="J46" s="356"/>
      <c r="K46" s="28"/>
      <c r="L46" s="28"/>
      <c r="M46" s="376"/>
      <c r="N46" s="27"/>
      <c r="O46" s="28"/>
      <c r="P46" s="28"/>
      <c r="Q46" s="29"/>
      <c r="R46" s="205"/>
      <c r="S46" s="153">
        <f>SUM(F46:I46)</f>
        <v>5546.5</v>
      </c>
      <c r="T46" s="154">
        <f>SUM(J46:M46)</f>
        <v>0</v>
      </c>
      <c r="U46" s="157">
        <f>SUM(N46:Q46)</f>
        <v>0</v>
      </c>
    </row>
    <row r="47" spans="1:21" x14ac:dyDescent="0.2">
      <c r="A47" s="11" t="str">
        <f t="shared" si="0"/>
        <v>Lothian</v>
      </c>
      <c r="B47" s="11" t="str">
        <f t="shared" si="1"/>
        <v>Upper Endoscopy8</v>
      </c>
      <c r="C47" s="393" t="str">
        <f t="shared" si="21"/>
        <v>Upper Endoscopy</v>
      </c>
      <c r="D47" s="151">
        <v>8</v>
      </c>
      <c r="E47" s="196" t="s">
        <v>53</v>
      </c>
      <c r="F47" s="31">
        <v>648</v>
      </c>
      <c r="G47" s="32">
        <v>938</v>
      </c>
      <c r="H47" s="32">
        <v>873</v>
      </c>
      <c r="I47" s="33">
        <v>873</v>
      </c>
      <c r="J47" s="357"/>
      <c r="K47" s="32"/>
      <c r="L47" s="32"/>
      <c r="M47" s="377"/>
      <c r="N47" s="31"/>
      <c r="O47" s="32"/>
      <c r="P47" s="32"/>
      <c r="Q47" s="33"/>
      <c r="R47" s="205"/>
      <c r="S47" s="159">
        <f t="shared" ref="S47:S48" si="27">SUM(F47:I47)</f>
        <v>3332</v>
      </c>
      <c r="T47" s="160">
        <f t="shared" ref="T47:T48" si="28">SUM(J47:M47)</f>
        <v>0</v>
      </c>
      <c r="U47" s="162">
        <f t="shared" ref="U47:U48" si="29">SUM(N47:Q47)</f>
        <v>0</v>
      </c>
    </row>
    <row r="48" spans="1:21" x14ac:dyDescent="0.2">
      <c r="A48" s="11" t="str">
        <f t="shared" si="0"/>
        <v>Lothian</v>
      </c>
      <c r="B48" s="11" t="str">
        <f t="shared" si="1"/>
        <v>Upper Endoscopy9</v>
      </c>
      <c r="C48" s="393" t="str">
        <f t="shared" si="21"/>
        <v>Upper Endoscopy</v>
      </c>
      <c r="D48" s="84">
        <v>9</v>
      </c>
      <c r="E48" s="21" t="s">
        <v>32</v>
      </c>
      <c r="F48" s="62">
        <f t="shared" ref="F48:Q48" si="30">SUM(F46:F47)</f>
        <v>2034.625</v>
      </c>
      <c r="G48" s="63">
        <f t="shared" si="30"/>
        <v>2324.625</v>
      </c>
      <c r="H48" s="63">
        <f t="shared" si="30"/>
        <v>2259.625</v>
      </c>
      <c r="I48" s="64">
        <f t="shared" si="30"/>
        <v>2259.625</v>
      </c>
      <c r="J48" s="352">
        <f t="shared" si="30"/>
        <v>0</v>
      </c>
      <c r="K48" s="63">
        <f t="shared" si="30"/>
        <v>0</v>
      </c>
      <c r="L48" s="63">
        <f t="shared" si="30"/>
        <v>0</v>
      </c>
      <c r="M48" s="372">
        <f t="shared" si="30"/>
        <v>0</v>
      </c>
      <c r="N48" s="62">
        <f t="shared" si="30"/>
        <v>0</v>
      </c>
      <c r="O48" s="63">
        <f t="shared" si="30"/>
        <v>0</v>
      </c>
      <c r="P48" s="63">
        <f t="shared" si="30"/>
        <v>0</v>
      </c>
      <c r="Q48" s="64">
        <f t="shared" si="30"/>
        <v>0</v>
      </c>
      <c r="R48" s="202"/>
      <c r="S48" s="62">
        <f t="shared" si="27"/>
        <v>8878.5</v>
      </c>
      <c r="T48" s="63">
        <f t="shared" si="28"/>
        <v>0</v>
      </c>
      <c r="U48" s="100">
        <f t="shared" si="29"/>
        <v>0</v>
      </c>
    </row>
    <row r="49" spans="1:21" x14ac:dyDescent="0.2">
      <c r="A49" s="11" t="str">
        <f t="shared" si="0"/>
        <v>Lothian</v>
      </c>
      <c r="B49" s="11" t="str">
        <f t="shared" si="1"/>
        <v xml:space="preserve">Upper Endoscopy </v>
      </c>
      <c r="C49" s="393" t="str">
        <f t="shared" si="21"/>
        <v>Upper Endoscopy</v>
      </c>
      <c r="D49" s="89" t="s">
        <v>79</v>
      </c>
      <c r="E49" s="43"/>
      <c r="F49" s="38"/>
      <c r="G49" s="39"/>
      <c r="H49" s="39"/>
      <c r="I49" s="40"/>
      <c r="J49" s="39"/>
      <c r="K49" s="39"/>
      <c r="L49" s="39"/>
      <c r="M49" s="39"/>
      <c r="N49" s="38"/>
      <c r="O49" s="39"/>
      <c r="P49" s="39"/>
      <c r="Q49" s="40"/>
      <c r="R49" s="205"/>
      <c r="S49" s="38"/>
      <c r="T49" s="39"/>
      <c r="U49" s="105"/>
    </row>
    <row r="50" spans="1:21" x14ac:dyDescent="0.2">
      <c r="A50" s="11" t="str">
        <f t="shared" si="0"/>
        <v>Lothian</v>
      </c>
      <c r="B50" s="11" t="str">
        <f t="shared" si="1"/>
        <v xml:space="preserve">Upper Endoscopy </v>
      </c>
      <c r="C50" s="393" t="str">
        <f t="shared" si="21"/>
        <v>Upper Endoscopy</v>
      </c>
      <c r="D50" s="84" t="s">
        <v>79</v>
      </c>
      <c r="E50" s="21" t="s">
        <v>24</v>
      </c>
      <c r="F50" s="23"/>
      <c r="G50" s="24"/>
      <c r="H50" s="24"/>
      <c r="I50" s="25"/>
      <c r="J50" s="24"/>
      <c r="K50" s="24"/>
      <c r="L50" s="24"/>
      <c r="M50" s="24"/>
      <c r="N50" s="23"/>
      <c r="O50" s="24"/>
      <c r="P50" s="24"/>
      <c r="Q50" s="25"/>
      <c r="R50" s="205"/>
      <c r="S50" s="23"/>
      <c r="T50" s="24"/>
      <c r="U50" s="104"/>
    </row>
    <row r="51" spans="1:21" x14ac:dyDescent="0.2">
      <c r="A51" s="11" t="str">
        <f t="shared" si="0"/>
        <v>Lothian</v>
      </c>
      <c r="B51" s="11" t="str">
        <f t="shared" si="1"/>
        <v>Upper Endoscopy10</v>
      </c>
      <c r="C51" s="393" t="str">
        <f t="shared" si="21"/>
        <v>Upper Endoscopy</v>
      </c>
      <c r="D51" s="151">
        <v>10</v>
      </c>
      <c r="E51" s="152" t="s">
        <v>109</v>
      </c>
      <c r="F51" s="153">
        <f>F43-F46</f>
        <v>342.8125</v>
      </c>
      <c r="G51" s="154">
        <f t="shared" ref="G51:Q51" si="31">G43-G46</f>
        <v>342.8125</v>
      </c>
      <c r="H51" s="154">
        <f t="shared" si="31"/>
        <v>342.8125</v>
      </c>
      <c r="I51" s="155">
        <f t="shared" si="31"/>
        <v>342.8125</v>
      </c>
      <c r="J51" s="343">
        <f t="shared" si="31"/>
        <v>0</v>
      </c>
      <c r="K51" s="154">
        <f t="shared" si="31"/>
        <v>0</v>
      </c>
      <c r="L51" s="154">
        <f t="shared" si="31"/>
        <v>0</v>
      </c>
      <c r="M51" s="371">
        <f t="shared" si="31"/>
        <v>0</v>
      </c>
      <c r="N51" s="153">
        <f t="shared" si="31"/>
        <v>0</v>
      </c>
      <c r="O51" s="154">
        <f t="shared" si="31"/>
        <v>0</v>
      </c>
      <c r="P51" s="154">
        <f t="shared" si="31"/>
        <v>0</v>
      </c>
      <c r="Q51" s="155">
        <f t="shared" si="31"/>
        <v>0</v>
      </c>
      <c r="R51" s="203"/>
      <c r="S51" s="344">
        <f t="shared" ref="S51:U51" si="32">S43-S46</f>
        <v>1371.25</v>
      </c>
      <c r="T51" s="343">
        <f t="shared" si="32"/>
        <v>0</v>
      </c>
      <c r="U51" s="157">
        <f t="shared" si="32"/>
        <v>0</v>
      </c>
    </row>
    <row r="52" spans="1:21" x14ac:dyDescent="0.2">
      <c r="A52" s="11" t="str">
        <f t="shared" si="0"/>
        <v>Lothian</v>
      </c>
      <c r="B52" s="11" t="str">
        <f t="shared" si="1"/>
        <v>Upper Endoscopy11</v>
      </c>
      <c r="C52" s="393" t="str">
        <f t="shared" si="21"/>
        <v>Upper Endoscopy</v>
      </c>
      <c r="D52" s="151">
        <v>11</v>
      </c>
      <c r="E52" s="152" t="s">
        <v>110</v>
      </c>
      <c r="F52" s="159">
        <f t="shared" ref="F52:U52" si="33">F43-F48</f>
        <v>-305.1875</v>
      </c>
      <c r="G52" s="160">
        <f t="shared" si="33"/>
        <v>-595.1875</v>
      </c>
      <c r="H52" s="160">
        <f t="shared" si="33"/>
        <v>-530.1875</v>
      </c>
      <c r="I52" s="161">
        <f t="shared" si="33"/>
        <v>-530.1875</v>
      </c>
      <c r="J52" s="353">
        <f t="shared" si="33"/>
        <v>0</v>
      </c>
      <c r="K52" s="160">
        <f t="shared" si="33"/>
        <v>0</v>
      </c>
      <c r="L52" s="160">
        <f t="shared" si="33"/>
        <v>0</v>
      </c>
      <c r="M52" s="373">
        <f t="shared" si="33"/>
        <v>0</v>
      </c>
      <c r="N52" s="159">
        <f t="shared" si="33"/>
        <v>0</v>
      </c>
      <c r="O52" s="160">
        <f t="shared" si="33"/>
        <v>0</v>
      </c>
      <c r="P52" s="160">
        <f t="shared" si="33"/>
        <v>0</v>
      </c>
      <c r="Q52" s="161">
        <f t="shared" si="33"/>
        <v>0</v>
      </c>
      <c r="R52" s="203">
        <f t="shared" si="33"/>
        <v>0</v>
      </c>
      <c r="S52" s="153">
        <f t="shared" si="33"/>
        <v>-1960.75</v>
      </c>
      <c r="T52" s="160">
        <f t="shared" si="33"/>
        <v>0</v>
      </c>
      <c r="U52" s="162">
        <f t="shared" si="33"/>
        <v>0</v>
      </c>
    </row>
    <row r="53" spans="1:21" x14ac:dyDescent="0.2">
      <c r="A53" s="11" t="str">
        <f t="shared" si="0"/>
        <v>Lothian</v>
      </c>
      <c r="B53" s="11" t="str">
        <f t="shared" si="1"/>
        <v>Upper Endoscopy12</v>
      </c>
      <c r="C53" s="393" t="str">
        <f t="shared" si="21"/>
        <v>Upper Endoscopy</v>
      </c>
      <c r="D53" s="151">
        <v>12</v>
      </c>
      <c r="E53" s="158" t="s">
        <v>27</v>
      </c>
      <c r="F53" s="170">
        <f>F38+F52</f>
        <v>1880.8125</v>
      </c>
      <c r="G53" s="164">
        <f>F53+G52</f>
        <v>1285.625</v>
      </c>
      <c r="H53" s="164">
        <f t="shared" ref="H53:Q53" si="34">G53+H52</f>
        <v>755.4375</v>
      </c>
      <c r="I53" s="166">
        <f t="shared" si="34"/>
        <v>225.25</v>
      </c>
      <c r="J53" s="354">
        <f t="shared" si="34"/>
        <v>225.25</v>
      </c>
      <c r="K53" s="164">
        <f t="shared" si="34"/>
        <v>225.25</v>
      </c>
      <c r="L53" s="164">
        <f t="shared" si="34"/>
        <v>225.25</v>
      </c>
      <c r="M53" s="374">
        <f t="shared" si="34"/>
        <v>225.25</v>
      </c>
      <c r="N53" s="163">
        <f t="shared" si="34"/>
        <v>225.25</v>
      </c>
      <c r="O53" s="164">
        <f t="shared" si="34"/>
        <v>225.25</v>
      </c>
      <c r="P53" s="164">
        <f t="shared" si="34"/>
        <v>225.25</v>
      </c>
      <c r="Q53" s="166">
        <f t="shared" si="34"/>
        <v>225.25</v>
      </c>
      <c r="R53" s="203"/>
      <c r="S53" s="163">
        <f>I53</f>
        <v>225.25</v>
      </c>
      <c r="T53" s="164">
        <f>M53</f>
        <v>225.25</v>
      </c>
      <c r="U53" s="165">
        <f>Q53</f>
        <v>225.25</v>
      </c>
    </row>
    <row r="54" spans="1:21" x14ac:dyDescent="0.2">
      <c r="A54" s="11" t="str">
        <f t="shared" si="0"/>
        <v>Lothian</v>
      </c>
      <c r="B54" s="11" t="str">
        <f t="shared" si="1"/>
        <v>Upper Endoscopy13</v>
      </c>
      <c r="C54" s="393" t="str">
        <f t="shared" si="21"/>
        <v>Upper Endoscopy</v>
      </c>
      <c r="D54" s="151">
        <v>13</v>
      </c>
      <c r="E54" s="152" t="s">
        <v>25</v>
      </c>
      <c r="F54" s="163">
        <f>F53/(F48/13)</f>
        <v>12.017232905326534</v>
      </c>
      <c r="G54" s="164">
        <f t="shared" ref="G54:Q54" si="35">G53/(G48/13)</f>
        <v>7.1896004731946022</v>
      </c>
      <c r="H54" s="164">
        <f t="shared" si="35"/>
        <v>4.346158101454888</v>
      </c>
      <c r="I54" s="166">
        <f t="shared" si="35"/>
        <v>1.2959008685069426</v>
      </c>
      <c r="J54" s="354" t="e">
        <f t="shared" si="35"/>
        <v>#DIV/0!</v>
      </c>
      <c r="K54" s="164" t="e">
        <f t="shared" si="35"/>
        <v>#DIV/0!</v>
      </c>
      <c r="L54" s="164" t="e">
        <f t="shared" si="35"/>
        <v>#DIV/0!</v>
      </c>
      <c r="M54" s="374" t="e">
        <f t="shared" si="35"/>
        <v>#DIV/0!</v>
      </c>
      <c r="N54" s="163" t="e">
        <f t="shared" si="35"/>
        <v>#DIV/0!</v>
      </c>
      <c r="O54" s="164" t="e">
        <f t="shared" si="35"/>
        <v>#DIV/0!</v>
      </c>
      <c r="P54" s="164" t="e">
        <f t="shared" si="35"/>
        <v>#DIV/0!</v>
      </c>
      <c r="Q54" s="166" t="e">
        <f t="shared" si="35"/>
        <v>#DIV/0!</v>
      </c>
      <c r="R54" s="203"/>
      <c r="S54" s="163">
        <f t="shared" ref="S54" si="36">I54</f>
        <v>1.2959008685069426</v>
      </c>
      <c r="T54" s="164" t="e">
        <f t="shared" ref="T54" si="37">M54</f>
        <v>#DIV/0!</v>
      </c>
      <c r="U54" s="165" t="e">
        <f t="shared" ref="U54" si="38">Q54</f>
        <v>#DIV/0!</v>
      </c>
    </row>
    <row r="55" spans="1:21" x14ac:dyDescent="0.2">
      <c r="A55" s="11" t="str">
        <f t="shared" si="0"/>
        <v>Lothian</v>
      </c>
      <c r="B55" s="11" t="str">
        <f t="shared" si="1"/>
        <v>Upper Endoscopy14</v>
      </c>
      <c r="C55" s="393" t="str">
        <f t="shared" si="21"/>
        <v>Upper Endoscopy</v>
      </c>
      <c r="D55" s="151">
        <v>14</v>
      </c>
      <c r="E55" s="158" t="s">
        <v>232</v>
      </c>
      <c r="F55" s="48">
        <v>1328.8125</v>
      </c>
      <c r="G55" s="46">
        <v>733.625</v>
      </c>
      <c r="H55" s="46">
        <v>203.43750000000091</v>
      </c>
      <c r="I55" s="47">
        <v>0</v>
      </c>
      <c r="J55" s="358"/>
      <c r="K55" s="46"/>
      <c r="L55" s="46"/>
      <c r="M55" s="378"/>
      <c r="N55" s="48"/>
      <c r="O55" s="46"/>
      <c r="P55" s="46"/>
      <c r="Q55" s="47"/>
      <c r="R55" s="205"/>
      <c r="S55" s="163">
        <f>I55</f>
        <v>0</v>
      </c>
      <c r="T55" s="164">
        <f>M55</f>
        <v>0</v>
      </c>
      <c r="U55" s="165">
        <f>Q55</f>
        <v>0</v>
      </c>
    </row>
    <row r="56" spans="1:21" ht="13.5" thickBot="1" x14ac:dyDescent="0.25">
      <c r="A56" s="11" t="str">
        <f t="shared" si="0"/>
        <v>Lothian</v>
      </c>
      <c r="B56" s="11" t="str">
        <f t="shared" si="1"/>
        <v>Upper Endoscopy15</v>
      </c>
      <c r="C56" s="393" t="str">
        <f t="shared" si="21"/>
        <v>Upper Endoscopy</v>
      </c>
      <c r="D56" s="333">
        <v>15</v>
      </c>
      <c r="E56" s="152" t="s">
        <v>47</v>
      </c>
      <c r="F56" s="367">
        <v>1121.8125</v>
      </c>
      <c r="G56" s="341">
        <v>526.625</v>
      </c>
      <c r="H56" s="341">
        <v>0</v>
      </c>
      <c r="I56" s="368">
        <v>0</v>
      </c>
      <c r="J56" s="359"/>
      <c r="K56" s="341"/>
      <c r="L56" s="341"/>
      <c r="M56" s="379"/>
      <c r="N56" s="367"/>
      <c r="O56" s="341"/>
      <c r="P56" s="341"/>
      <c r="Q56" s="368"/>
      <c r="R56" s="205"/>
      <c r="S56" s="334"/>
      <c r="T56" s="169"/>
      <c r="U56" s="335"/>
    </row>
    <row r="57" spans="1:21" ht="18.75" thickBot="1" x14ac:dyDescent="0.3">
      <c r="A57" s="11" t="str">
        <f t="shared" si="0"/>
        <v>Lothian</v>
      </c>
      <c r="B57" s="11" t="str">
        <f t="shared" si="1"/>
        <v>Lower EndoscopyLower Endoscopy</v>
      </c>
      <c r="C57" s="392" t="str">
        <f>D57</f>
        <v>Lower Endoscopy</v>
      </c>
      <c r="D57" s="68" t="s">
        <v>227</v>
      </c>
      <c r="E57" s="80"/>
      <c r="F57" s="366"/>
      <c r="G57" s="81"/>
      <c r="H57" s="81"/>
      <c r="I57" s="363"/>
      <c r="J57" s="81"/>
      <c r="K57" s="81"/>
      <c r="L57" s="81"/>
      <c r="M57" s="81"/>
      <c r="N57" s="382"/>
      <c r="O57" s="69"/>
      <c r="P57" s="69"/>
      <c r="Q57" s="383"/>
      <c r="R57" s="69"/>
      <c r="S57" s="382"/>
      <c r="T57" s="69"/>
      <c r="U57" s="82"/>
    </row>
    <row r="58" spans="1:21" x14ac:dyDescent="0.2">
      <c r="A58" s="11" t="str">
        <f t="shared" si="0"/>
        <v>Lothian</v>
      </c>
      <c r="B58" s="11" t="str">
        <f t="shared" si="1"/>
        <v>Lower Endoscopy1</v>
      </c>
      <c r="C58" s="393" t="str">
        <f>C57</f>
        <v>Lower Endoscopy</v>
      </c>
      <c r="D58" s="84">
        <v>1</v>
      </c>
      <c r="E58" s="21" t="s">
        <v>230</v>
      </c>
      <c r="F58" s="197">
        <v>852</v>
      </c>
      <c r="G58" s="20"/>
      <c r="H58" s="20"/>
      <c r="I58" s="117"/>
      <c r="J58" s="13"/>
      <c r="K58" s="13"/>
      <c r="L58" s="13"/>
      <c r="M58" s="13"/>
      <c r="N58" s="125"/>
      <c r="O58" s="13"/>
      <c r="P58" s="13"/>
      <c r="Q58" s="126"/>
      <c r="R58" s="200"/>
      <c r="S58" s="116"/>
      <c r="T58" s="20"/>
      <c r="U58" s="118"/>
    </row>
    <row r="59" spans="1:21" x14ac:dyDescent="0.2">
      <c r="A59" s="11" t="str">
        <f t="shared" si="0"/>
        <v>Lothian</v>
      </c>
      <c r="B59" s="11" t="str">
        <f t="shared" si="1"/>
        <v>Lower Endoscopy2</v>
      </c>
      <c r="C59" s="393" t="str">
        <f t="shared" ref="C59:C78" si="39">C58</f>
        <v>Lower Endoscopy</v>
      </c>
      <c r="D59" s="84">
        <v>2</v>
      </c>
      <c r="E59" s="21" t="s">
        <v>231</v>
      </c>
      <c r="F59" s="197">
        <v>785</v>
      </c>
      <c r="G59" s="20"/>
      <c r="H59" s="20"/>
      <c r="I59" s="117"/>
      <c r="J59" s="20"/>
      <c r="K59" s="20"/>
      <c r="L59" s="20"/>
      <c r="M59" s="20"/>
      <c r="N59" s="116"/>
      <c r="O59" s="20"/>
      <c r="P59" s="20"/>
      <c r="Q59" s="117"/>
      <c r="R59" s="200"/>
      <c r="S59" s="116"/>
      <c r="T59" s="20"/>
      <c r="U59" s="118"/>
    </row>
    <row r="60" spans="1:21" x14ac:dyDescent="0.2">
      <c r="A60" s="11" t="str">
        <f t="shared" si="0"/>
        <v>Lothian</v>
      </c>
      <c r="B60" s="11" t="str">
        <f t="shared" si="1"/>
        <v>Lower Endoscopy3</v>
      </c>
      <c r="C60" s="393" t="str">
        <f t="shared" si="39"/>
        <v>Lower Endoscopy</v>
      </c>
      <c r="D60" s="84">
        <v>3</v>
      </c>
      <c r="E60" s="21" t="s">
        <v>94</v>
      </c>
      <c r="F60" s="197">
        <v>985</v>
      </c>
      <c r="G60" s="20"/>
      <c r="H60" s="20"/>
      <c r="I60" s="117"/>
      <c r="J60" s="20"/>
      <c r="K60" s="20"/>
      <c r="L60" s="20"/>
      <c r="M60" s="20"/>
      <c r="N60" s="116"/>
      <c r="O60" s="20"/>
      <c r="P60" s="20"/>
      <c r="Q60" s="117"/>
      <c r="R60" s="200"/>
      <c r="S60" s="116"/>
      <c r="T60" s="20"/>
      <c r="U60" s="118"/>
    </row>
    <row r="61" spans="1:21" x14ac:dyDescent="0.2">
      <c r="A61" s="11" t="str">
        <f t="shared" si="0"/>
        <v>Lothian</v>
      </c>
      <c r="B61" s="11" t="str">
        <f t="shared" si="1"/>
        <v xml:space="preserve">Lower Endoscopy </v>
      </c>
      <c r="C61" s="393" t="str">
        <f t="shared" si="39"/>
        <v>Lower Endoscopy</v>
      </c>
      <c r="D61" s="88" t="s">
        <v>79</v>
      </c>
      <c r="E61" s="34"/>
      <c r="F61" s="116"/>
      <c r="G61" s="20"/>
      <c r="H61" s="20"/>
      <c r="I61" s="117"/>
      <c r="J61" s="52"/>
      <c r="K61" s="52"/>
      <c r="L61" s="52"/>
      <c r="M61" s="52"/>
      <c r="N61" s="127"/>
      <c r="O61" s="52"/>
      <c r="P61" s="52"/>
      <c r="Q61" s="128"/>
      <c r="R61" s="200"/>
      <c r="S61" s="116"/>
      <c r="T61" s="20"/>
      <c r="U61" s="118"/>
    </row>
    <row r="62" spans="1:21" x14ac:dyDescent="0.2">
      <c r="A62" s="11" t="str">
        <f t="shared" si="0"/>
        <v>Lothian</v>
      </c>
      <c r="B62" s="11" t="str">
        <f t="shared" si="1"/>
        <v xml:space="preserve">Lower Endoscopy </v>
      </c>
      <c r="C62" s="393" t="str">
        <f t="shared" si="39"/>
        <v>Lower Endoscopy</v>
      </c>
      <c r="D62" s="84" t="s">
        <v>79</v>
      </c>
      <c r="E62" s="21" t="s">
        <v>33</v>
      </c>
      <c r="F62" s="23"/>
      <c r="G62" s="24"/>
      <c r="H62" s="24"/>
      <c r="I62" s="25"/>
      <c r="J62" s="24"/>
      <c r="K62" s="24"/>
      <c r="L62" s="24"/>
      <c r="M62" s="24"/>
      <c r="N62" s="23"/>
      <c r="O62" s="24"/>
      <c r="P62" s="24"/>
      <c r="Q62" s="25"/>
      <c r="R62" s="200"/>
      <c r="S62" s="23"/>
      <c r="T62" s="24"/>
      <c r="U62" s="104"/>
    </row>
    <row r="63" spans="1:21" x14ac:dyDescent="0.2">
      <c r="A63" s="11" t="str">
        <f t="shared" si="0"/>
        <v>Lothian</v>
      </c>
      <c r="B63" s="11" t="str">
        <f t="shared" si="1"/>
        <v>Lower Endoscopy4</v>
      </c>
      <c r="C63" s="393" t="str">
        <f t="shared" si="39"/>
        <v>Lower Endoscopy</v>
      </c>
      <c r="D63" s="151">
        <v>4</v>
      </c>
      <c r="E63" s="195" t="s">
        <v>14</v>
      </c>
      <c r="F63" s="27">
        <v>521.58749999999998</v>
      </c>
      <c r="G63" s="28">
        <v>521.58749999999998</v>
      </c>
      <c r="H63" s="28">
        <v>521.58749999999998</v>
      </c>
      <c r="I63" s="29">
        <v>521.58749999999998</v>
      </c>
      <c r="J63" s="356"/>
      <c r="K63" s="28"/>
      <c r="L63" s="28"/>
      <c r="M63" s="376"/>
      <c r="N63" s="27"/>
      <c r="O63" s="28"/>
      <c r="P63" s="28"/>
      <c r="Q63" s="29"/>
      <c r="R63" s="200"/>
      <c r="S63" s="179">
        <f>SUM(F63:I63)</f>
        <v>2086.35</v>
      </c>
      <c r="T63" s="180">
        <f>SUM(J63:M63)</f>
        <v>0</v>
      </c>
      <c r="U63" s="181">
        <f>SUM(N63:Q63)</f>
        <v>0</v>
      </c>
    </row>
    <row r="64" spans="1:21" x14ac:dyDescent="0.2">
      <c r="A64" s="11" t="str">
        <f t="shared" si="0"/>
        <v>Lothian</v>
      </c>
      <c r="B64" s="11" t="str">
        <f t="shared" si="1"/>
        <v>Lower Endoscopy5</v>
      </c>
      <c r="C64" s="393" t="str">
        <f t="shared" si="39"/>
        <v>Lower Endoscopy</v>
      </c>
      <c r="D64" s="182">
        <v>5</v>
      </c>
      <c r="E64" s="196" t="s">
        <v>13</v>
      </c>
      <c r="F64" s="31">
        <v>78.5</v>
      </c>
      <c r="G64" s="32">
        <v>78.5</v>
      </c>
      <c r="H64" s="32">
        <v>78.5</v>
      </c>
      <c r="I64" s="33">
        <v>78.5</v>
      </c>
      <c r="J64" s="357"/>
      <c r="K64" s="32"/>
      <c r="L64" s="32"/>
      <c r="M64" s="377"/>
      <c r="N64" s="31"/>
      <c r="O64" s="32"/>
      <c r="P64" s="32"/>
      <c r="Q64" s="33"/>
      <c r="R64" s="200"/>
      <c r="S64" s="163">
        <f t="shared" ref="S64" si="40">SUM(F64:I64)</f>
        <v>314</v>
      </c>
      <c r="T64" s="164">
        <f t="shared" ref="T64" si="41">SUM(J64:M64)</f>
        <v>0</v>
      </c>
      <c r="U64" s="165">
        <f t="shared" ref="U64" si="42">SUM(N64:Q64)</f>
        <v>0</v>
      </c>
    </row>
    <row r="65" spans="1:21" x14ac:dyDescent="0.2">
      <c r="A65" s="11" t="str">
        <f t="shared" si="0"/>
        <v>Lothian</v>
      </c>
      <c r="B65" s="11" t="str">
        <f t="shared" si="1"/>
        <v>Lower Endoscopy6</v>
      </c>
      <c r="C65" s="393" t="str">
        <f t="shared" si="39"/>
        <v>Lower Endoscopy</v>
      </c>
      <c r="D65" s="84">
        <v>6</v>
      </c>
      <c r="E65" s="21" t="s">
        <v>16</v>
      </c>
      <c r="F65" s="62">
        <f>F63-F64</f>
        <v>443.08749999999998</v>
      </c>
      <c r="G65" s="63">
        <f t="shared" ref="G65:Q65" si="43">G63-G64</f>
        <v>443.08749999999998</v>
      </c>
      <c r="H65" s="63">
        <f t="shared" si="43"/>
        <v>443.08749999999998</v>
      </c>
      <c r="I65" s="64">
        <f t="shared" si="43"/>
        <v>443.08749999999998</v>
      </c>
      <c r="J65" s="352">
        <f t="shared" si="43"/>
        <v>0</v>
      </c>
      <c r="K65" s="63">
        <f t="shared" si="43"/>
        <v>0</v>
      </c>
      <c r="L65" s="63">
        <f t="shared" si="43"/>
        <v>0</v>
      </c>
      <c r="M65" s="372">
        <f t="shared" si="43"/>
        <v>0</v>
      </c>
      <c r="N65" s="62">
        <f t="shared" si="43"/>
        <v>0</v>
      </c>
      <c r="O65" s="63">
        <f t="shared" si="43"/>
        <v>0</v>
      </c>
      <c r="P65" s="63">
        <f t="shared" si="43"/>
        <v>0</v>
      </c>
      <c r="Q65" s="64">
        <f t="shared" si="43"/>
        <v>0</v>
      </c>
      <c r="R65" s="202"/>
      <c r="S65" s="386">
        <f t="shared" ref="S65:U65" si="44">S63-S64</f>
        <v>1772.35</v>
      </c>
      <c r="T65" s="342">
        <f t="shared" si="44"/>
        <v>0</v>
      </c>
      <c r="U65" s="387">
        <f t="shared" si="44"/>
        <v>0</v>
      </c>
    </row>
    <row r="66" spans="1:21" x14ac:dyDescent="0.2">
      <c r="A66" s="11" t="str">
        <f t="shared" si="0"/>
        <v>Lothian</v>
      </c>
      <c r="B66" s="11" t="str">
        <f t="shared" si="1"/>
        <v xml:space="preserve">Lower Endoscopy </v>
      </c>
      <c r="C66" s="393" t="str">
        <f t="shared" si="39"/>
        <v>Lower Endoscopy</v>
      </c>
      <c r="D66" s="88" t="s">
        <v>79</v>
      </c>
      <c r="E66" s="34"/>
      <c r="F66" s="35"/>
      <c r="G66" s="36"/>
      <c r="H66" s="36"/>
      <c r="I66" s="37"/>
      <c r="J66" s="39"/>
      <c r="K66" s="39"/>
      <c r="L66" s="39"/>
      <c r="M66" s="39"/>
      <c r="N66" s="38"/>
      <c r="O66" s="39"/>
      <c r="P66" s="39"/>
      <c r="Q66" s="40"/>
      <c r="R66" s="200"/>
      <c r="S66" s="38"/>
      <c r="T66" s="39"/>
      <c r="U66" s="105"/>
    </row>
    <row r="67" spans="1:21" x14ac:dyDescent="0.2">
      <c r="A67" s="11" t="str">
        <f t="shared" si="0"/>
        <v>Lothian</v>
      </c>
      <c r="B67" s="11" t="str">
        <f t="shared" si="1"/>
        <v xml:space="preserve">Lower Endoscopy </v>
      </c>
      <c r="C67" s="393" t="str">
        <f t="shared" si="39"/>
        <v>Lower Endoscopy</v>
      </c>
      <c r="D67" s="84" t="s">
        <v>79</v>
      </c>
      <c r="E67" s="21" t="s">
        <v>29</v>
      </c>
      <c r="F67" s="23"/>
      <c r="G67" s="24"/>
      <c r="H67" s="24"/>
      <c r="I67" s="25"/>
      <c r="J67" s="24"/>
      <c r="K67" s="24"/>
      <c r="L67" s="24"/>
      <c r="M67" s="24"/>
      <c r="N67" s="23"/>
      <c r="O67" s="24"/>
      <c r="P67" s="24"/>
      <c r="Q67" s="25"/>
      <c r="R67" s="200"/>
      <c r="S67" s="23"/>
      <c r="T67" s="24"/>
      <c r="U67" s="104"/>
    </row>
    <row r="68" spans="1:21" x14ac:dyDescent="0.2">
      <c r="A68" s="11" t="str">
        <f t="shared" si="0"/>
        <v>Lothian</v>
      </c>
      <c r="B68" s="11" t="str">
        <f t="shared" si="1"/>
        <v>Lower Endoscopy7</v>
      </c>
      <c r="C68" s="393" t="str">
        <f t="shared" si="39"/>
        <v>Lower Endoscopy</v>
      </c>
      <c r="D68" s="151">
        <v>7</v>
      </c>
      <c r="E68" s="195" t="s">
        <v>46</v>
      </c>
      <c r="F68" s="27">
        <v>329.375</v>
      </c>
      <c r="G68" s="28">
        <v>329.375</v>
      </c>
      <c r="H68" s="28">
        <v>329.375</v>
      </c>
      <c r="I68" s="29">
        <v>329.375</v>
      </c>
      <c r="J68" s="356"/>
      <c r="K68" s="28"/>
      <c r="L68" s="28"/>
      <c r="M68" s="376"/>
      <c r="N68" s="27"/>
      <c r="O68" s="28"/>
      <c r="P68" s="28"/>
      <c r="Q68" s="29"/>
      <c r="R68" s="205"/>
      <c r="S68" s="153">
        <f>SUM(F68:I68)</f>
        <v>1317.5</v>
      </c>
      <c r="T68" s="154">
        <f>SUM(J68:M68)</f>
        <v>0</v>
      </c>
      <c r="U68" s="157">
        <f>SUM(N68:Q68)</f>
        <v>0</v>
      </c>
    </row>
    <row r="69" spans="1:21" x14ac:dyDescent="0.2">
      <c r="A69" s="11" t="str">
        <f t="shared" si="0"/>
        <v>Lothian</v>
      </c>
      <c r="B69" s="11" t="str">
        <f t="shared" si="1"/>
        <v>Lower Endoscopy8</v>
      </c>
      <c r="C69" s="393" t="str">
        <f t="shared" si="39"/>
        <v>Lower Endoscopy</v>
      </c>
      <c r="D69" s="151">
        <v>8</v>
      </c>
      <c r="E69" s="196" t="s">
        <v>53</v>
      </c>
      <c r="F69" s="31">
        <v>330</v>
      </c>
      <c r="G69" s="32">
        <v>330</v>
      </c>
      <c r="H69" s="32">
        <v>330</v>
      </c>
      <c r="I69" s="33">
        <v>330</v>
      </c>
      <c r="J69" s="357"/>
      <c r="K69" s="32"/>
      <c r="L69" s="32"/>
      <c r="M69" s="377"/>
      <c r="N69" s="31"/>
      <c r="O69" s="32"/>
      <c r="P69" s="32"/>
      <c r="Q69" s="33"/>
      <c r="R69" s="205"/>
      <c r="S69" s="159">
        <f t="shared" ref="S69:S70" si="45">SUM(F69:I69)</f>
        <v>1320</v>
      </c>
      <c r="T69" s="160">
        <f t="shared" ref="T69:T70" si="46">SUM(J69:M69)</f>
        <v>0</v>
      </c>
      <c r="U69" s="162">
        <f t="shared" ref="U69:U70" si="47">SUM(N69:Q69)</f>
        <v>0</v>
      </c>
    </row>
    <row r="70" spans="1:21" x14ac:dyDescent="0.2">
      <c r="A70" s="11" t="str">
        <f t="shared" si="0"/>
        <v>Lothian</v>
      </c>
      <c r="B70" s="11" t="str">
        <f t="shared" si="1"/>
        <v>Lower Endoscopy9</v>
      </c>
      <c r="C70" s="393" t="str">
        <f t="shared" si="39"/>
        <v>Lower Endoscopy</v>
      </c>
      <c r="D70" s="84">
        <v>9</v>
      </c>
      <c r="E70" s="21" t="s">
        <v>32</v>
      </c>
      <c r="F70" s="62">
        <f t="shared" ref="F70:Q70" si="48">SUM(F68:F69)</f>
        <v>659.375</v>
      </c>
      <c r="G70" s="63">
        <f t="shared" si="48"/>
        <v>659.375</v>
      </c>
      <c r="H70" s="63">
        <f t="shared" si="48"/>
        <v>659.375</v>
      </c>
      <c r="I70" s="64">
        <f t="shared" si="48"/>
        <v>659.375</v>
      </c>
      <c r="J70" s="352">
        <f t="shared" si="48"/>
        <v>0</v>
      </c>
      <c r="K70" s="63">
        <f t="shared" si="48"/>
        <v>0</v>
      </c>
      <c r="L70" s="63">
        <f t="shared" si="48"/>
        <v>0</v>
      </c>
      <c r="M70" s="372">
        <f t="shared" si="48"/>
        <v>0</v>
      </c>
      <c r="N70" s="62">
        <f t="shared" si="48"/>
        <v>0</v>
      </c>
      <c r="O70" s="63">
        <f t="shared" si="48"/>
        <v>0</v>
      </c>
      <c r="P70" s="63">
        <f t="shared" si="48"/>
        <v>0</v>
      </c>
      <c r="Q70" s="64">
        <f t="shared" si="48"/>
        <v>0</v>
      </c>
      <c r="R70" s="202"/>
      <c r="S70" s="62">
        <f t="shared" si="45"/>
        <v>2637.5</v>
      </c>
      <c r="T70" s="63">
        <f t="shared" si="46"/>
        <v>0</v>
      </c>
      <c r="U70" s="100">
        <f t="shared" si="47"/>
        <v>0</v>
      </c>
    </row>
    <row r="71" spans="1:21" x14ac:dyDescent="0.2">
      <c r="A71" s="11" t="str">
        <f t="shared" si="0"/>
        <v>Lothian</v>
      </c>
      <c r="B71" s="11" t="str">
        <f t="shared" si="1"/>
        <v xml:space="preserve">Lower Endoscopy </v>
      </c>
      <c r="C71" s="393" t="str">
        <f t="shared" si="39"/>
        <v>Lower Endoscopy</v>
      </c>
      <c r="D71" s="89" t="s">
        <v>79</v>
      </c>
      <c r="E71" s="43"/>
      <c r="F71" s="38"/>
      <c r="G71" s="39"/>
      <c r="H71" s="39"/>
      <c r="I71" s="40"/>
      <c r="J71" s="39"/>
      <c r="K71" s="39"/>
      <c r="L71" s="39"/>
      <c r="M71" s="39"/>
      <c r="N71" s="38"/>
      <c r="O71" s="39"/>
      <c r="P71" s="39"/>
      <c r="Q71" s="40"/>
      <c r="R71" s="205"/>
      <c r="S71" s="38"/>
      <c r="T71" s="39"/>
      <c r="U71" s="105"/>
    </row>
    <row r="72" spans="1:21" x14ac:dyDescent="0.2">
      <c r="A72" s="11" t="str">
        <f t="shared" si="0"/>
        <v>Lothian</v>
      </c>
      <c r="B72" s="11" t="str">
        <f t="shared" si="1"/>
        <v xml:space="preserve">Lower Endoscopy </v>
      </c>
      <c r="C72" s="393" t="str">
        <f t="shared" si="39"/>
        <v>Lower Endoscopy</v>
      </c>
      <c r="D72" s="84" t="s">
        <v>79</v>
      </c>
      <c r="E72" s="21" t="s">
        <v>24</v>
      </c>
      <c r="F72" s="23"/>
      <c r="G72" s="24"/>
      <c r="H72" s="24"/>
      <c r="I72" s="25"/>
      <c r="J72" s="24"/>
      <c r="K72" s="24"/>
      <c r="L72" s="24"/>
      <c r="M72" s="24"/>
      <c r="N72" s="23"/>
      <c r="O72" s="24"/>
      <c r="P72" s="24"/>
      <c r="Q72" s="25"/>
      <c r="R72" s="205"/>
      <c r="S72" s="23"/>
      <c r="T72" s="24"/>
      <c r="U72" s="104"/>
    </row>
    <row r="73" spans="1:21" x14ac:dyDescent="0.2">
      <c r="A73" s="11" t="str">
        <f t="shared" si="0"/>
        <v>Lothian</v>
      </c>
      <c r="B73" s="11" t="str">
        <f t="shared" si="1"/>
        <v>Lower Endoscopy10</v>
      </c>
      <c r="C73" s="393" t="str">
        <f t="shared" si="39"/>
        <v>Lower Endoscopy</v>
      </c>
      <c r="D73" s="151">
        <v>10</v>
      </c>
      <c r="E73" s="152" t="s">
        <v>109</v>
      </c>
      <c r="F73" s="153">
        <f>F65-F68</f>
        <v>113.71249999999998</v>
      </c>
      <c r="G73" s="154">
        <f t="shared" ref="G73:Q73" si="49">G65-G68</f>
        <v>113.71249999999998</v>
      </c>
      <c r="H73" s="154">
        <f t="shared" si="49"/>
        <v>113.71249999999998</v>
      </c>
      <c r="I73" s="155">
        <f t="shared" si="49"/>
        <v>113.71249999999998</v>
      </c>
      <c r="J73" s="343">
        <f t="shared" si="49"/>
        <v>0</v>
      </c>
      <c r="K73" s="154">
        <f t="shared" si="49"/>
        <v>0</v>
      </c>
      <c r="L73" s="154">
        <f t="shared" si="49"/>
        <v>0</v>
      </c>
      <c r="M73" s="371">
        <f t="shared" si="49"/>
        <v>0</v>
      </c>
      <c r="N73" s="153">
        <f t="shared" si="49"/>
        <v>0</v>
      </c>
      <c r="O73" s="154">
        <f t="shared" si="49"/>
        <v>0</v>
      </c>
      <c r="P73" s="154">
        <f t="shared" si="49"/>
        <v>0</v>
      </c>
      <c r="Q73" s="155">
        <f t="shared" si="49"/>
        <v>0</v>
      </c>
      <c r="R73" s="203"/>
      <c r="S73" s="344">
        <f t="shared" ref="S73:U73" si="50">S65-S68</f>
        <v>454.84999999999991</v>
      </c>
      <c r="T73" s="343">
        <f t="shared" si="50"/>
        <v>0</v>
      </c>
      <c r="U73" s="157">
        <f t="shared" si="50"/>
        <v>0</v>
      </c>
    </row>
    <row r="74" spans="1:21" x14ac:dyDescent="0.2">
      <c r="A74" s="11" t="str">
        <f t="shared" si="0"/>
        <v>Lothian</v>
      </c>
      <c r="B74" s="11" t="str">
        <f t="shared" si="1"/>
        <v>Lower Endoscopy11</v>
      </c>
      <c r="C74" s="393" t="str">
        <f t="shared" si="39"/>
        <v>Lower Endoscopy</v>
      </c>
      <c r="D74" s="151">
        <v>11</v>
      </c>
      <c r="E74" s="152" t="s">
        <v>110</v>
      </c>
      <c r="F74" s="159">
        <f t="shared" ref="F74:U74" si="51">F65-F70</f>
        <v>-216.28750000000002</v>
      </c>
      <c r="G74" s="160">
        <f t="shared" si="51"/>
        <v>-216.28750000000002</v>
      </c>
      <c r="H74" s="160">
        <f t="shared" si="51"/>
        <v>-216.28750000000002</v>
      </c>
      <c r="I74" s="161">
        <f t="shared" si="51"/>
        <v>-216.28750000000002</v>
      </c>
      <c r="J74" s="353">
        <f t="shared" si="51"/>
        <v>0</v>
      </c>
      <c r="K74" s="160">
        <f t="shared" si="51"/>
        <v>0</v>
      </c>
      <c r="L74" s="160">
        <f t="shared" si="51"/>
        <v>0</v>
      </c>
      <c r="M74" s="373">
        <f t="shared" si="51"/>
        <v>0</v>
      </c>
      <c r="N74" s="159">
        <f t="shared" si="51"/>
        <v>0</v>
      </c>
      <c r="O74" s="160">
        <f t="shared" si="51"/>
        <v>0</v>
      </c>
      <c r="P74" s="160">
        <f t="shared" si="51"/>
        <v>0</v>
      </c>
      <c r="Q74" s="161">
        <f t="shared" si="51"/>
        <v>0</v>
      </c>
      <c r="R74" s="203">
        <f t="shared" si="51"/>
        <v>0</v>
      </c>
      <c r="S74" s="153">
        <f t="shared" si="51"/>
        <v>-865.15000000000009</v>
      </c>
      <c r="T74" s="160">
        <f t="shared" si="51"/>
        <v>0</v>
      </c>
      <c r="U74" s="162">
        <f t="shared" si="51"/>
        <v>0</v>
      </c>
    </row>
    <row r="75" spans="1:21" x14ac:dyDescent="0.2">
      <c r="A75" s="11" t="str">
        <f t="shared" si="0"/>
        <v>Lothian</v>
      </c>
      <c r="B75" s="11" t="str">
        <f t="shared" si="1"/>
        <v>Lower Endoscopy12</v>
      </c>
      <c r="C75" s="393" t="str">
        <f t="shared" si="39"/>
        <v>Lower Endoscopy</v>
      </c>
      <c r="D75" s="151">
        <v>12</v>
      </c>
      <c r="E75" s="158" t="s">
        <v>27</v>
      </c>
      <c r="F75" s="170">
        <f>F60+F74</f>
        <v>768.71249999999998</v>
      </c>
      <c r="G75" s="164">
        <f>F75+G74</f>
        <v>552.42499999999995</v>
      </c>
      <c r="H75" s="164">
        <f t="shared" ref="H75:Q75" si="52">G75+H74</f>
        <v>336.13749999999993</v>
      </c>
      <c r="I75" s="166">
        <f t="shared" si="52"/>
        <v>119.84999999999991</v>
      </c>
      <c r="J75" s="354">
        <f t="shared" si="52"/>
        <v>119.84999999999991</v>
      </c>
      <c r="K75" s="164">
        <f t="shared" si="52"/>
        <v>119.84999999999991</v>
      </c>
      <c r="L75" s="164">
        <f t="shared" si="52"/>
        <v>119.84999999999991</v>
      </c>
      <c r="M75" s="374">
        <f t="shared" si="52"/>
        <v>119.84999999999991</v>
      </c>
      <c r="N75" s="163">
        <f t="shared" si="52"/>
        <v>119.84999999999991</v>
      </c>
      <c r="O75" s="164">
        <f t="shared" si="52"/>
        <v>119.84999999999991</v>
      </c>
      <c r="P75" s="164">
        <f t="shared" si="52"/>
        <v>119.84999999999991</v>
      </c>
      <c r="Q75" s="166">
        <f t="shared" si="52"/>
        <v>119.84999999999991</v>
      </c>
      <c r="R75" s="203"/>
      <c r="S75" s="163">
        <f>I75</f>
        <v>119.84999999999991</v>
      </c>
      <c r="T75" s="164">
        <f>M75</f>
        <v>119.84999999999991</v>
      </c>
      <c r="U75" s="165">
        <f>Q75</f>
        <v>119.84999999999991</v>
      </c>
    </row>
    <row r="76" spans="1:21" x14ac:dyDescent="0.2">
      <c r="A76" s="11" t="str">
        <f t="shared" si="0"/>
        <v>Lothian</v>
      </c>
      <c r="B76" s="11" t="str">
        <f t="shared" si="1"/>
        <v>Lower Endoscopy13</v>
      </c>
      <c r="C76" s="393" t="str">
        <f t="shared" si="39"/>
        <v>Lower Endoscopy</v>
      </c>
      <c r="D76" s="151">
        <v>13</v>
      </c>
      <c r="E76" s="152" t="s">
        <v>25</v>
      </c>
      <c r="F76" s="163">
        <f>F75/(F70/13)</f>
        <v>15.155658767772511</v>
      </c>
      <c r="G76" s="164">
        <f t="shared" ref="G76:Q76" si="53">G75/(G70/13)</f>
        <v>10.891412322274881</v>
      </c>
      <c r="H76" s="164">
        <f t="shared" si="53"/>
        <v>6.6271658767772497</v>
      </c>
      <c r="I76" s="166">
        <f t="shared" si="53"/>
        <v>2.3629194312796189</v>
      </c>
      <c r="J76" s="354" t="e">
        <f t="shared" si="53"/>
        <v>#DIV/0!</v>
      </c>
      <c r="K76" s="164" t="e">
        <f t="shared" si="53"/>
        <v>#DIV/0!</v>
      </c>
      <c r="L76" s="164" t="e">
        <f t="shared" si="53"/>
        <v>#DIV/0!</v>
      </c>
      <c r="M76" s="374" t="e">
        <f t="shared" si="53"/>
        <v>#DIV/0!</v>
      </c>
      <c r="N76" s="163" t="e">
        <f t="shared" si="53"/>
        <v>#DIV/0!</v>
      </c>
      <c r="O76" s="164" t="e">
        <f t="shared" si="53"/>
        <v>#DIV/0!</v>
      </c>
      <c r="P76" s="164" t="e">
        <f t="shared" si="53"/>
        <v>#DIV/0!</v>
      </c>
      <c r="Q76" s="166" t="e">
        <f t="shared" si="53"/>
        <v>#DIV/0!</v>
      </c>
      <c r="R76" s="203"/>
      <c r="S76" s="163">
        <f t="shared" ref="S76" si="54">I76</f>
        <v>2.3629194312796189</v>
      </c>
      <c r="T76" s="164" t="e">
        <f t="shared" ref="T76" si="55">M76</f>
        <v>#DIV/0!</v>
      </c>
      <c r="U76" s="165" t="e">
        <f t="shared" ref="U76" si="56">Q76</f>
        <v>#DIV/0!</v>
      </c>
    </row>
    <row r="77" spans="1:21" x14ac:dyDescent="0.2">
      <c r="A77" s="11" t="str">
        <f t="shared" si="0"/>
        <v>Lothian</v>
      </c>
      <c r="B77" s="11" t="str">
        <f t="shared" si="1"/>
        <v>Lower Endoscopy14</v>
      </c>
      <c r="C77" s="393" t="str">
        <f t="shared" si="39"/>
        <v>Lower Endoscopy</v>
      </c>
      <c r="D77" s="151">
        <v>14</v>
      </c>
      <c r="E77" s="158" t="s">
        <v>232</v>
      </c>
      <c r="F77" s="48">
        <v>635.71250000000009</v>
      </c>
      <c r="G77" s="46">
        <v>419.42500000000018</v>
      </c>
      <c r="H77" s="46">
        <v>203.13750000000005</v>
      </c>
      <c r="I77" s="47">
        <v>0</v>
      </c>
      <c r="J77" s="358"/>
      <c r="K77" s="46"/>
      <c r="L77" s="46"/>
      <c r="M77" s="378"/>
      <c r="N77" s="48"/>
      <c r="O77" s="46"/>
      <c r="P77" s="46"/>
      <c r="Q77" s="47"/>
      <c r="R77" s="205"/>
      <c r="S77" s="163">
        <f>I77</f>
        <v>0</v>
      </c>
      <c r="T77" s="164">
        <f>M77</f>
        <v>0</v>
      </c>
      <c r="U77" s="165">
        <f>Q77</f>
        <v>0</v>
      </c>
    </row>
    <row r="78" spans="1:21" ht="13.5" thickBot="1" x14ac:dyDescent="0.25">
      <c r="A78" s="11" t="str">
        <f t="shared" si="0"/>
        <v>Lothian</v>
      </c>
      <c r="B78" s="11" t="str">
        <f t="shared" si="1"/>
        <v>Lower Endoscopy15</v>
      </c>
      <c r="C78" s="393" t="str">
        <f t="shared" si="39"/>
        <v>Lower Endoscopy</v>
      </c>
      <c r="D78" s="333">
        <v>15</v>
      </c>
      <c r="E78" s="152" t="s">
        <v>47</v>
      </c>
      <c r="F78" s="367">
        <v>568.71250000000009</v>
      </c>
      <c r="G78" s="341">
        <v>352.42500000000007</v>
      </c>
      <c r="H78" s="341">
        <v>136.13750000000005</v>
      </c>
      <c r="I78" s="368">
        <v>0</v>
      </c>
      <c r="J78" s="359"/>
      <c r="K78" s="341"/>
      <c r="L78" s="341"/>
      <c r="M78" s="379"/>
      <c r="N78" s="367"/>
      <c r="O78" s="341"/>
      <c r="P78" s="341"/>
      <c r="Q78" s="368"/>
      <c r="R78" s="205"/>
      <c r="S78" s="334"/>
      <c r="T78" s="169"/>
      <c r="U78" s="335"/>
    </row>
    <row r="79" spans="1:21" ht="18.75" thickBot="1" x14ac:dyDescent="0.3">
      <c r="A79" s="11" t="str">
        <f t="shared" ref="A79:A122" si="57">$E$5</f>
        <v>Lothian</v>
      </c>
      <c r="B79" s="11" t="str">
        <f t="shared" ref="B79:B122" si="58">CONCATENATE(C79,D79)</f>
        <v>ColonoscopyColonoscopy</v>
      </c>
      <c r="C79" s="392" t="str">
        <f>D79</f>
        <v>Colonoscopy</v>
      </c>
      <c r="D79" s="68" t="s">
        <v>228</v>
      </c>
      <c r="E79" s="80"/>
      <c r="F79" s="366"/>
      <c r="G79" s="81"/>
      <c r="H79" s="81"/>
      <c r="I79" s="363"/>
      <c r="J79" s="81"/>
      <c r="K79" s="81"/>
      <c r="L79" s="81"/>
      <c r="M79" s="81"/>
      <c r="N79" s="382"/>
      <c r="O79" s="69"/>
      <c r="P79" s="69"/>
      <c r="Q79" s="383"/>
      <c r="R79" s="69"/>
      <c r="S79" s="382"/>
      <c r="T79" s="69"/>
      <c r="U79" s="82"/>
    </row>
    <row r="80" spans="1:21" x14ac:dyDescent="0.2">
      <c r="A80" s="11" t="str">
        <f t="shared" si="57"/>
        <v>Lothian</v>
      </c>
      <c r="B80" s="11" t="str">
        <f t="shared" si="58"/>
        <v>Colonoscopy1</v>
      </c>
      <c r="C80" s="393" t="str">
        <f>C79</f>
        <v>Colonoscopy</v>
      </c>
      <c r="D80" s="84">
        <v>1</v>
      </c>
      <c r="E80" s="21" t="s">
        <v>230</v>
      </c>
      <c r="F80" s="197">
        <v>1270</v>
      </c>
      <c r="G80" s="20"/>
      <c r="H80" s="20"/>
      <c r="I80" s="117"/>
      <c r="J80" s="13"/>
      <c r="K80" s="13"/>
      <c r="L80" s="13"/>
      <c r="M80" s="13"/>
      <c r="N80" s="125"/>
      <c r="O80" s="13"/>
      <c r="P80" s="13"/>
      <c r="Q80" s="126"/>
      <c r="R80" s="200"/>
      <c r="S80" s="116"/>
      <c r="T80" s="20"/>
      <c r="U80" s="118"/>
    </row>
    <row r="81" spans="1:21" x14ac:dyDescent="0.2">
      <c r="A81" s="11" t="str">
        <f t="shared" si="57"/>
        <v>Lothian</v>
      </c>
      <c r="B81" s="11" t="str">
        <f t="shared" si="58"/>
        <v>Colonoscopy2</v>
      </c>
      <c r="C81" s="393" t="str">
        <f t="shared" ref="C81:C100" si="59">C80</f>
        <v>Colonoscopy</v>
      </c>
      <c r="D81" s="84">
        <v>2</v>
      </c>
      <c r="E81" s="21" t="s">
        <v>231</v>
      </c>
      <c r="F81" s="197">
        <v>1129</v>
      </c>
      <c r="G81" s="20"/>
      <c r="H81" s="20"/>
      <c r="I81" s="117"/>
      <c r="J81" s="20"/>
      <c r="K81" s="20"/>
      <c r="L81" s="20"/>
      <c r="M81" s="20"/>
      <c r="N81" s="116"/>
      <c r="O81" s="20"/>
      <c r="P81" s="20"/>
      <c r="Q81" s="117"/>
      <c r="R81" s="200"/>
      <c r="S81" s="116"/>
      <c r="T81" s="20"/>
      <c r="U81" s="118"/>
    </row>
    <row r="82" spans="1:21" x14ac:dyDescent="0.2">
      <c r="A82" s="11" t="str">
        <f t="shared" si="57"/>
        <v>Lothian</v>
      </c>
      <c r="B82" s="11" t="str">
        <f t="shared" si="58"/>
        <v>Colonoscopy3</v>
      </c>
      <c r="C82" s="393" t="str">
        <f t="shared" si="59"/>
        <v>Colonoscopy</v>
      </c>
      <c r="D82" s="84">
        <v>3</v>
      </c>
      <c r="E82" s="21" t="s">
        <v>94</v>
      </c>
      <c r="F82" s="197">
        <v>1714</v>
      </c>
      <c r="G82" s="20"/>
      <c r="H82" s="20"/>
      <c r="I82" s="117"/>
      <c r="J82" s="20"/>
      <c r="K82" s="20"/>
      <c r="L82" s="20"/>
      <c r="M82" s="20"/>
      <c r="N82" s="116"/>
      <c r="O82" s="20"/>
      <c r="P82" s="20"/>
      <c r="Q82" s="117"/>
      <c r="R82" s="200"/>
      <c r="S82" s="116"/>
      <c r="T82" s="20"/>
      <c r="U82" s="118"/>
    </row>
    <row r="83" spans="1:21" x14ac:dyDescent="0.2">
      <c r="A83" s="11" t="str">
        <f t="shared" si="57"/>
        <v>Lothian</v>
      </c>
      <c r="B83" s="11" t="str">
        <f t="shared" si="58"/>
        <v xml:space="preserve">Colonoscopy </v>
      </c>
      <c r="C83" s="393" t="str">
        <f t="shared" si="59"/>
        <v>Colonoscopy</v>
      </c>
      <c r="D83" s="88" t="s">
        <v>79</v>
      </c>
      <c r="E83" s="34"/>
      <c r="F83" s="116"/>
      <c r="G83" s="20"/>
      <c r="H83" s="20"/>
      <c r="I83" s="117"/>
      <c r="J83" s="52"/>
      <c r="K83" s="52"/>
      <c r="L83" s="52"/>
      <c r="M83" s="52"/>
      <c r="N83" s="127"/>
      <c r="O83" s="52"/>
      <c r="P83" s="52"/>
      <c r="Q83" s="128"/>
      <c r="R83" s="200"/>
      <c r="S83" s="116"/>
      <c r="T83" s="20"/>
      <c r="U83" s="118"/>
    </row>
    <row r="84" spans="1:21" x14ac:dyDescent="0.2">
      <c r="A84" s="11" t="str">
        <f t="shared" si="57"/>
        <v>Lothian</v>
      </c>
      <c r="B84" s="11" t="str">
        <f t="shared" si="58"/>
        <v xml:space="preserve">Colonoscopy </v>
      </c>
      <c r="C84" s="393" t="str">
        <f t="shared" si="59"/>
        <v>Colonoscopy</v>
      </c>
      <c r="D84" s="84" t="s">
        <v>79</v>
      </c>
      <c r="E84" s="21" t="s">
        <v>33</v>
      </c>
      <c r="F84" s="23"/>
      <c r="G84" s="24"/>
      <c r="H84" s="24"/>
      <c r="I84" s="25"/>
      <c r="J84" s="24"/>
      <c r="K84" s="24"/>
      <c r="L84" s="24"/>
      <c r="M84" s="24"/>
      <c r="N84" s="23"/>
      <c r="O84" s="24"/>
      <c r="P84" s="24"/>
      <c r="Q84" s="25"/>
      <c r="R84" s="200"/>
      <c r="S84" s="23"/>
      <c r="T84" s="24"/>
      <c r="U84" s="104"/>
    </row>
    <row r="85" spans="1:21" x14ac:dyDescent="0.2">
      <c r="A85" s="11" t="str">
        <f t="shared" si="57"/>
        <v>Lothian</v>
      </c>
      <c r="B85" s="11" t="str">
        <f t="shared" si="58"/>
        <v>Colonoscopy4</v>
      </c>
      <c r="C85" s="393" t="str">
        <f t="shared" si="59"/>
        <v>Colonoscopy</v>
      </c>
      <c r="D85" s="151">
        <v>4</v>
      </c>
      <c r="E85" s="195" t="s">
        <v>14</v>
      </c>
      <c r="F85" s="27">
        <v>2204.4749999999999</v>
      </c>
      <c r="G85" s="28">
        <v>2204.4749999999999</v>
      </c>
      <c r="H85" s="28">
        <v>2204.4749999999999</v>
      </c>
      <c r="I85" s="29">
        <v>2204.4749999999999</v>
      </c>
      <c r="J85" s="356"/>
      <c r="K85" s="28"/>
      <c r="L85" s="28"/>
      <c r="M85" s="376"/>
      <c r="N85" s="27"/>
      <c r="O85" s="28"/>
      <c r="P85" s="28"/>
      <c r="Q85" s="29"/>
      <c r="R85" s="200"/>
      <c r="S85" s="179">
        <f>SUM(F85:I85)</f>
        <v>8817.9</v>
      </c>
      <c r="T85" s="180">
        <f>SUM(J85:M85)</f>
        <v>0</v>
      </c>
      <c r="U85" s="181">
        <f>SUM(N85:Q85)</f>
        <v>0</v>
      </c>
    </row>
    <row r="86" spans="1:21" x14ac:dyDescent="0.2">
      <c r="A86" s="11" t="str">
        <f t="shared" si="57"/>
        <v>Lothian</v>
      </c>
      <c r="B86" s="11" t="str">
        <f t="shared" si="58"/>
        <v>Colonoscopy5</v>
      </c>
      <c r="C86" s="393" t="str">
        <f t="shared" si="59"/>
        <v>Colonoscopy</v>
      </c>
      <c r="D86" s="182">
        <v>5</v>
      </c>
      <c r="E86" s="196" t="s">
        <v>13</v>
      </c>
      <c r="F86" s="31">
        <v>330.25</v>
      </c>
      <c r="G86" s="32">
        <v>330.25</v>
      </c>
      <c r="H86" s="32">
        <v>330.25</v>
      </c>
      <c r="I86" s="33">
        <v>330.25</v>
      </c>
      <c r="J86" s="357"/>
      <c r="K86" s="32"/>
      <c r="L86" s="32"/>
      <c r="M86" s="377"/>
      <c r="N86" s="31"/>
      <c r="O86" s="32"/>
      <c r="P86" s="32"/>
      <c r="Q86" s="33"/>
      <c r="R86" s="200"/>
      <c r="S86" s="163">
        <f t="shared" ref="S86" si="60">SUM(F86:I86)</f>
        <v>1321</v>
      </c>
      <c r="T86" s="164">
        <f t="shared" ref="T86" si="61">SUM(J86:M86)</f>
        <v>0</v>
      </c>
      <c r="U86" s="165">
        <f t="shared" ref="U86" si="62">SUM(N86:Q86)</f>
        <v>0</v>
      </c>
    </row>
    <row r="87" spans="1:21" x14ac:dyDescent="0.2">
      <c r="A87" s="11" t="str">
        <f t="shared" si="57"/>
        <v>Lothian</v>
      </c>
      <c r="B87" s="11" t="str">
        <f t="shared" si="58"/>
        <v>Colonoscopy6</v>
      </c>
      <c r="C87" s="393" t="str">
        <f t="shared" si="59"/>
        <v>Colonoscopy</v>
      </c>
      <c r="D87" s="84">
        <v>6</v>
      </c>
      <c r="E87" s="21" t="s">
        <v>16</v>
      </c>
      <c r="F87" s="62">
        <f>F85-F86</f>
        <v>1874.2249999999999</v>
      </c>
      <c r="G87" s="63">
        <f t="shared" ref="G87:Q87" si="63">G85-G86</f>
        <v>1874.2249999999999</v>
      </c>
      <c r="H87" s="63">
        <f t="shared" si="63"/>
        <v>1874.2249999999999</v>
      </c>
      <c r="I87" s="64">
        <f t="shared" si="63"/>
        <v>1874.2249999999999</v>
      </c>
      <c r="J87" s="352">
        <f t="shared" si="63"/>
        <v>0</v>
      </c>
      <c r="K87" s="63">
        <f t="shared" si="63"/>
        <v>0</v>
      </c>
      <c r="L87" s="63">
        <f t="shared" si="63"/>
        <v>0</v>
      </c>
      <c r="M87" s="372">
        <f t="shared" si="63"/>
        <v>0</v>
      </c>
      <c r="N87" s="62">
        <f t="shared" si="63"/>
        <v>0</v>
      </c>
      <c r="O87" s="63">
        <f t="shared" si="63"/>
        <v>0</v>
      </c>
      <c r="P87" s="63">
        <f t="shared" si="63"/>
        <v>0</v>
      </c>
      <c r="Q87" s="64">
        <f t="shared" si="63"/>
        <v>0</v>
      </c>
      <c r="R87" s="202"/>
      <c r="S87" s="386">
        <f t="shared" ref="S87:U87" si="64">S85-S86</f>
        <v>7496.9</v>
      </c>
      <c r="T87" s="342">
        <f t="shared" si="64"/>
        <v>0</v>
      </c>
      <c r="U87" s="387">
        <f t="shared" si="64"/>
        <v>0</v>
      </c>
    </row>
    <row r="88" spans="1:21" x14ac:dyDescent="0.2">
      <c r="A88" s="11" t="str">
        <f t="shared" si="57"/>
        <v>Lothian</v>
      </c>
      <c r="B88" s="11" t="str">
        <f t="shared" si="58"/>
        <v xml:space="preserve">Colonoscopy </v>
      </c>
      <c r="C88" s="393" t="str">
        <f t="shared" si="59"/>
        <v>Colonoscopy</v>
      </c>
      <c r="D88" s="88" t="s">
        <v>79</v>
      </c>
      <c r="E88" s="34"/>
      <c r="F88" s="35"/>
      <c r="G88" s="36"/>
      <c r="H88" s="36"/>
      <c r="I88" s="37"/>
      <c r="J88" s="39"/>
      <c r="K88" s="39"/>
      <c r="L88" s="39"/>
      <c r="M88" s="39"/>
      <c r="N88" s="38"/>
      <c r="O88" s="39"/>
      <c r="P88" s="39"/>
      <c r="Q88" s="40"/>
      <c r="R88" s="200"/>
      <c r="S88" s="38"/>
      <c r="T88" s="39"/>
      <c r="U88" s="105"/>
    </row>
    <row r="89" spans="1:21" x14ac:dyDescent="0.2">
      <c r="A89" s="11" t="str">
        <f t="shared" si="57"/>
        <v>Lothian</v>
      </c>
      <c r="B89" s="11" t="str">
        <f t="shared" si="58"/>
        <v xml:space="preserve">Colonoscopy </v>
      </c>
      <c r="C89" s="393" t="str">
        <f t="shared" si="59"/>
        <v>Colonoscopy</v>
      </c>
      <c r="D89" s="84" t="s">
        <v>79</v>
      </c>
      <c r="E89" s="21" t="s">
        <v>29</v>
      </c>
      <c r="F89" s="23"/>
      <c r="G89" s="24"/>
      <c r="H89" s="24"/>
      <c r="I89" s="25"/>
      <c r="J89" s="24"/>
      <c r="K89" s="24"/>
      <c r="L89" s="24"/>
      <c r="M89" s="24"/>
      <c r="N89" s="23"/>
      <c r="O89" s="24"/>
      <c r="P89" s="24"/>
      <c r="Q89" s="25"/>
      <c r="R89" s="200"/>
      <c r="S89" s="23"/>
      <c r="T89" s="24"/>
      <c r="U89" s="104"/>
    </row>
    <row r="90" spans="1:21" x14ac:dyDescent="0.2">
      <c r="A90" s="11" t="str">
        <f t="shared" si="57"/>
        <v>Lothian</v>
      </c>
      <c r="B90" s="11" t="str">
        <f t="shared" si="58"/>
        <v>Colonoscopy7</v>
      </c>
      <c r="C90" s="393" t="str">
        <f t="shared" si="59"/>
        <v>Colonoscopy</v>
      </c>
      <c r="D90" s="151">
        <v>7</v>
      </c>
      <c r="E90" s="195" t="s">
        <v>46</v>
      </c>
      <c r="F90" s="27">
        <v>1650</v>
      </c>
      <c r="G90" s="28">
        <v>1650</v>
      </c>
      <c r="H90" s="28">
        <v>1650</v>
      </c>
      <c r="I90" s="29">
        <v>1650</v>
      </c>
      <c r="J90" s="356"/>
      <c r="K90" s="28"/>
      <c r="L90" s="28"/>
      <c r="M90" s="376"/>
      <c r="N90" s="27"/>
      <c r="O90" s="28"/>
      <c r="P90" s="28"/>
      <c r="Q90" s="29"/>
      <c r="R90" s="205"/>
      <c r="S90" s="153">
        <f>SUM(F90:I90)</f>
        <v>6600</v>
      </c>
      <c r="T90" s="154">
        <f>SUM(J90:M90)</f>
        <v>0</v>
      </c>
      <c r="U90" s="157">
        <f>SUM(N90:Q90)</f>
        <v>0</v>
      </c>
    </row>
    <row r="91" spans="1:21" x14ac:dyDescent="0.2">
      <c r="A91" s="11" t="str">
        <f t="shared" si="57"/>
        <v>Lothian</v>
      </c>
      <c r="B91" s="11" t="str">
        <f t="shared" si="58"/>
        <v>Colonoscopy8</v>
      </c>
      <c r="C91" s="393" t="str">
        <f t="shared" si="59"/>
        <v>Colonoscopy</v>
      </c>
      <c r="D91" s="151">
        <v>8</v>
      </c>
      <c r="E91" s="196" t="s">
        <v>53</v>
      </c>
      <c r="F91" s="31">
        <v>342</v>
      </c>
      <c r="G91" s="32">
        <v>342</v>
      </c>
      <c r="H91" s="32">
        <v>342</v>
      </c>
      <c r="I91" s="33">
        <v>342</v>
      </c>
      <c r="J91" s="357"/>
      <c r="K91" s="32"/>
      <c r="L91" s="32"/>
      <c r="M91" s="377"/>
      <c r="N91" s="31"/>
      <c r="O91" s="32"/>
      <c r="P91" s="32"/>
      <c r="Q91" s="33"/>
      <c r="R91" s="205"/>
      <c r="S91" s="159">
        <f t="shared" ref="S91:S92" si="65">SUM(F91:I91)</f>
        <v>1368</v>
      </c>
      <c r="T91" s="160">
        <f t="shared" ref="T91:T92" si="66">SUM(J91:M91)</f>
        <v>0</v>
      </c>
      <c r="U91" s="162">
        <f t="shared" ref="U91:U92" si="67">SUM(N91:Q91)</f>
        <v>0</v>
      </c>
    </row>
    <row r="92" spans="1:21" x14ac:dyDescent="0.2">
      <c r="A92" s="11" t="str">
        <f t="shared" si="57"/>
        <v>Lothian</v>
      </c>
      <c r="B92" s="11" t="str">
        <f t="shared" si="58"/>
        <v>Colonoscopy9</v>
      </c>
      <c r="C92" s="393" t="str">
        <f t="shared" si="59"/>
        <v>Colonoscopy</v>
      </c>
      <c r="D92" s="84">
        <v>9</v>
      </c>
      <c r="E92" s="21" t="s">
        <v>32</v>
      </c>
      <c r="F92" s="62">
        <f t="shared" ref="F92:Q92" si="68">SUM(F90:F91)</f>
        <v>1992</v>
      </c>
      <c r="G92" s="63">
        <f t="shared" si="68"/>
        <v>1992</v>
      </c>
      <c r="H92" s="63">
        <f t="shared" si="68"/>
        <v>1992</v>
      </c>
      <c r="I92" s="64">
        <f t="shared" si="68"/>
        <v>1992</v>
      </c>
      <c r="J92" s="352">
        <f t="shared" si="68"/>
        <v>0</v>
      </c>
      <c r="K92" s="63">
        <f t="shared" si="68"/>
        <v>0</v>
      </c>
      <c r="L92" s="63">
        <f t="shared" si="68"/>
        <v>0</v>
      </c>
      <c r="M92" s="372">
        <f t="shared" si="68"/>
        <v>0</v>
      </c>
      <c r="N92" s="62">
        <f t="shared" si="68"/>
        <v>0</v>
      </c>
      <c r="O92" s="63">
        <f t="shared" si="68"/>
        <v>0</v>
      </c>
      <c r="P92" s="63">
        <f t="shared" si="68"/>
        <v>0</v>
      </c>
      <c r="Q92" s="64">
        <f t="shared" si="68"/>
        <v>0</v>
      </c>
      <c r="R92" s="202"/>
      <c r="S92" s="62">
        <f t="shared" si="65"/>
        <v>7968</v>
      </c>
      <c r="T92" s="63">
        <f t="shared" si="66"/>
        <v>0</v>
      </c>
      <c r="U92" s="100">
        <f t="shared" si="67"/>
        <v>0</v>
      </c>
    </row>
    <row r="93" spans="1:21" x14ac:dyDescent="0.2">
      <c r="A93" s="11" t="str">
        <f t="shared" si="57"/>
        <v>Lothian</v>
      </c>
      <c r="B93" s="11" t="str">
        <f t="shared" si="58"/>
        <v xml:space="preserve">Colonoscopy </v>
      </c>
      <c r="C93" s="393" t="str">
        <f t="shared" si="59"/>
        <v>Colonoscopy</v>
      </c>
      <c r="D93" s="89" t="s">
        <v>79</v>
      </c>
      <c r="E93" s="43"/>
      <c r="F93" s="38"/>
      <c r="G93" s="39"/>
      <c r="H93" s="39"/>
      <c r="I93" s="40"/>
      <c r="J93" s="39"/>
      <c r="K93" s="39"/>
      <c r="L93" s="39"/>
      <c r="M93" s="39"/>
      <c r="N93" s="38"/>
      <c r="O93" s="39"/>
      <c r="P93" s="39"/>
      <c r="Q93" s="40"/>
      <c r="R93" s="205"/>
      <c r="S93" s="38"/>
      <c r="T93" s="39"/>
      <c r="U93" s="105"/>
    </row>
    <row r="94" spans="1:21" x14ac:dyDescent="0.2">
      <c r="A94" s="11" t="str">
        <f t="shared" si="57"/>
        <v>Lothian</v>
      </c>
      <c r="B94" s="11" t="str">
        <f t="shared" si="58"/>
        <v xml:space="preserve">Colonoscopy </v>
      </c>
      <c r="C94" s="393" t="str">
        <f t="shared" si="59"/>
        <v>Colonoscopy</v>
      </c>
      <c r="D94" s="84" t="s">
        <v>79</v>
      </c>
      <c r="E94" s="21" t="s">
        <v>24</v>
      </c>
      <c r="F94" s="23"/>
      <c r="G94" s="24"/>
      <c r="H94" s="24"/>
      <c r="I94" s="25"/>
      <c r="J94" s="24"/>
      <c r="K94" s="24"/>
      <c r="L94" s="24"/>
      <c r="M94" s="24"/>
      <c r="N94" s="23"/>
      <c r="O94" s="24"/>
      <c r="P94" s="24"/>
      <c r="Q94" s="25"/>
      <c r="R94" s="205"/>
      <c r="S94" s="23"/>
      <c r="T94" s="24"/>
      <c r="U94" s="104"/>
    </row>
    <row r="95" spans="1:21" x14ac:dyDescent="0.2">
      <c r="A95" s="11" t="str">
        <f t="shared" si="57"/>
        <v>Lothian</v>
      </c>
      <c r="B95" s="11" t="str">
        <f t="shared" si="58"/>
        <v>Colonoscopy10</v>
      </c>
      <c r="C95" s="393" t="str">
        <f t="shared" si="59"/>
        <v>Colonoscopy</v>
      </c>
      <c r="D95" s="151">
        <v>10</v>
      </c>
      <c r="E95" s="152" t="s">
        <v>109</v>
      </c>
      <c r="F95" s="153">
        <f>F87-F90</f>
        <v>224.22499999999991</v>
      </c>
      <c r="G95" s="154">
        <f t="shared" ref="G95:Q95" si="69">G87-G90</f>
        <v>224.22499999999991</v>
      </c>
      <c r="H95" s="154">
        <f t="shared" si="69"/>
        <v>224.22499999999991</v>
      </c>
      <c r="I95" s="155">
        <f t="shared" si="69"/>
        <v>224.22499999999991</v>
      </c>
      <c r="J95" s="343">
        <f t="shared" si="69"/>
        <v>0</v>
      </c>
      <c r="K95" s="154">
        <f t="shared" si="69"/>
        <v>0</v>
      </c>
      <c r="L95" s="154">
        <f t="shared" si="69"/>
        <v>0</v>
      </c>
      <c r="M95" s="371">
        <f t="shared" si="69"/>
        <v>0</v>
      </c>
      <c r="N95" s="153">
        <f t="shared" si="69"/>
        <v>0</v>
      </c>
      <c r="O95" s="154">
        <f t="shared" si="69"/>
        <v>0</v>
      </c>
      <c r="P95" s="154">
        <f t="shared" si="69"/>
        <v>0</v>
      </c>
      <c r="Q95" s="155">
        <f t="shared" si="69"/>
        <v>0</v>
      </c>
      <c r="R95" s="203"/>
      <c r="S95" s="344">
        <f t="shared" ref="S95:U95" si="70">S87-S90</f>
        <v>896.89999999999964</v>
      </c>
      <c r="T95" s="343">
        <f t="shared" si="70"/>
        <v>0</v>
      </c>
      <c r="U95" s="157">
        <f t="shared" si="70"/>
        <v>0</v>
      </c>
    </row>
    <row r="96" spans="1:21" x14ac:dyDescent="0.2">
      <c r="A96" s="11" t="str">
        <f t="shared" si="57"/>
        <v>Lothian</v>
      </c>
      <c r="B96" s="11" t="str">
        <f t="shared" si="58"/>
        <v>Colonoscopy11</v>
      </c>
      <c r="C96" s="393" t="str">
        <f t="shared" si="59"/>
        <v>Colonoscopy</v>
      </c>
      <c r="D96" s="151">
        <v>11</v>
      </c>
      <c r="E96" s="152" t="s">
        <v>110</v>
      </c>
      <c r="F96" s="159">
        <f t="shared" ref="F96:U96" si="71">F87-F92</f>
        <v>-117.77500000000009</v>
      </c>
      <c r="G96" s="160">
        <f t="shared" si="71"/>
        <v>-117.77500000000009</v>
      </c>
      <c r="H96" s="160">
        <f t="shared" si="71"/>
        <v>-117.77500000000009</v>
      </c>
      <c r="I96" s="161">
        <f t="shared" si="71"/>
        <v>-117.77500000000009</v>
      </c>
      <c r="J96" s="353">
        <f t="shared" si="71"/>
        <v>0</v>
      </c>
      <c r="K96" s="160">
        <f t="shared" si="71"/>
        <v>0</v>
      </c>
      <c r="L96" s="160">
        <f t="shared" si="71"/>
        <v>0</v>
      </c>
      <c r="M96" s="373">
        <f t="shared" si="71"/>
        <v>0</v>
      </c>
      <c r="N96" s="159">
        <f t="shared" si="71"/>
        <v>0</v>
      </c>
      <c r="O96" s="160">
        <f t="shared" si="71"/>
        <v>0</v>
      </c>
      <c r="P96" s="160">
        <f t="shared" si="71"/>
        <v>0</v>
      </c>
      <c r="Q96" s="161">
        <f t="shared" si="71"/>
        <v>0</v>
      </c>
      <c r="R96" s="203">
        <f t="shared" si="71"/>
        <v>0</v>
      </c>
      <c r="S96" s="153">
        <f t="shared" si="71"/>
        <v>-471.10000000000036</v>
      </c>
      <c r="T96" s="160">
        <f t="shared" si="71"/>
        <v>0</v>
      </c>
      <c r="U96" s="162">
        <f t="shared" si="71"/>
        <v>0</v>
      </c>
    </row>
    <row r="97" spans="1:21" x14ac:dyDescent="0.2">
      <c r="A97" s="11" t="str">
        <f t="shared" si="57"/>
        <v>Lothian</v>
      </c>
      <c r="B97" s="11" t="str">
        <f t="shared" si="58"/>
        <v>Colonoscopy12</v>
      </c>
      <c r="C97" s="393" t="str">
        <f t="shared" si="59"/>
        <v>Colonoscopy</v>
      </c>
      <c r="D97" s="151">
        <v>12</v>
      </c>
      <c r="E97" s="158" t="s">
        <v>27</v>
      </c>
      <c r="F97" s="170">
        <f>F82+F96</f>
        <v>1596.2249999999999</v>
      </c>
      <c r="G97" s="164">
        <f>F97+G96</f>
        <v>1478.4499999999998</v>
      </c>
      <c r="H97" s="164">
        <f t="shared" ref="H97:Q97" si="72">G97+H96</f>
        <v>1360.6749999999997</v>
      </c>
      <c r="I97" s="166">
        <f t="shared" si="72"/>
        <v>1242.8999999999996</v>
      </c>
      <c r="J97" s="354">
        <f t="shared" si="72"/>
        <v>1242.8999999999996</v>
      </c>
      <c r="K97" s="164">
        <f t="shared" si="72"/>
        <v>1242.8999999999996</v>
      </c>
      <c r="L97" s="164">
        <f t="shared" si="72"/>
        <v>1242.8999999999996</v>
      </c>
      <c r="M97" s="374">
        <f t="shared" si="72"/>
        <v>1242.8999999999996</v>
      </c>
      <c r="N97" s="163">
        <f t="shared" si="72"/>
        <v>1242.8999999999996</v>
      </c>
      <c r="O97" s="164">
        <f t="shared" si="72"/>
        <v>1242.8999999999996</v>
      </c>
      <c r="P97" s="164">
        <f t="shared" si="72"/>
        <v>1242.8999999999996</v>
      </c>
      <c r="Q97" s="166">
        <f t="shared" si="72"/>
        <v>1242.8999999999996</v>
      </c>
      <c r="R97" s="203"/>
      <c r="S97" s="163">
        <f>I97</f>
        <v>1242.8999999999996</v>
      </c>
      <c r="T97" s="164">
        <f>M97</f>
        <v>1242.8999999999996</v>
      </c>
      <c r="U97" s="165">
        <f>Q97</f>
        <v>1242.8999999999996</v>
      </c>
    </row>
    <row r="98" spans="1:21" x14ac:dyDescent="0.2">
      <c r="A98" s="11" t="str">
        <f t="shared" si="57"/>
        <v>Lothian</v>
      </c>
      <c r="B98" s="11" t="str">
        <f t="shared" si="58"/>
        <v>Colonoscopy13</v>
      </c>
      <c r="C98" s="393" t="str">
        <f t="shared" si="59"/>
        <v>Colonoscopy</v>
      </c>
      <c r="D98" s="151">
        <v>13</v>
      </c>
      <c r="E98" s="152" t="s">
        <v>25</v>
      </c>
      <c r="F98" s="163">
        <f>F97/(F92/13)</f>
        <v>10.417131024096385</v>
      </c>
      <c r="G98" s="164">
        <f t="shared" ref="G98:Q98" si="73">G97/(G92/13)</f>
        <v>9.6485190763052202</v>
      </c>
      <c r="H98" s="164">
        <f t="shared" si="73"/>
        <v>8.8799071285140538</v>
      </c>
      <c r="I98" s="166">
        <f t="shared" si="73"/>
        <v>8.1112951807228892</v>
      </c>
      <c r="J98" s="354" t="e">
        <f t="shared" si="73"/>
        <v>#DIV/0!</v>
      </c>
      <c r="K98" s="164" t="e">
        <f t="shared" si="73"/>
        <v>#DIV/0!</v>
      </c>
      <c r="L98" s="164" t="e">
        <f t="shared" si="73"/>
        <v>#DIV/0!</v>
      </c>
      <c r="M98" s="374" t="e">
        <f t="shared" si="73"/>
        <v>#DIV/0!</v>
      </c>
      <c r="N98" s="163" t="e">
        <f t="shared" si="73"/>
        <v>#DIV/0!</v>
      </c>
      <c r="O98" s="164" t="e">
        <f t="shared" si="73"/>
        <v>#DIV/0!</v>
      </c>
      <c r="P98" s="164" t="e">
        <f t="shared" si="73"/>
        <v>#DIV/0!</v>
      </c>
      <c r="Q98" s="166" t="e">
        <f t="shared" si="73"/>
        <v>#DIV/0!</v>
      </c>
      <c r="R98" s="203"/>
      <c r="S98" s="163">
        <f t="shared" ref="S98" si="74">I98</f>
        <v>8.1112951807228892</v>
      </c>
      <c r="T98" s="164" t="e">
        <f t="shared" ref="T98" si="75">M98</f>
        <v>#DIV/0!</v>
      </c>
      <c r="U98" s="165" t="e">
        <f t="shared" ref="U98" si="76">Q98</f>
        <v>#DIV/0!</v>
      </c>
    </row>
    <row r="99" spans="1:21" x14ac:dyDescent="0.2">
      <c r="A99" s="11" t="str">
        <f t="shared" si="57"/>
        <v>Lothian</v>
      </c>
      <c r="B99" s="11" t="str">
        <f t="shared" si="58"/>
        <v>Colonoscopy14</v>
      </c>
      <c r="C99" s="393" t="str">
        <f t="shared" si="59"/>
        <v>Colonoscopy</v>
      </c>
      <c r="D99" s="151">
        <v>14</v>
      </c>
      <c r="E99" s="158" t="s">
        <v>232</v>
      </c>
      <c r="F99" s="48">
        <v>1152.2249999999999</v>
      </c>
      <c r="G99" s="46">
        <v>1034.4500000000003</v>
      </c>
      <c r="H99" s="46">
        <v>916.67500000000064</v>
      </c>
      <c r="I99" s="47">
        <v>798.900000000001</v>
      </c>
      <c r="J99" s="358"/>
      <c r="K99" s="46"/>
      <c r="L99" s="46"/>
      <c r="M99" s="378"/>
      <c r="N99" s="48"/>
      <c r="O99" s="46"/>
      <c r="P99" s="46"/>
      <c r="Q99" s="47"/>
      <c r="R99" s="205"/>
      <c r="S99" s="163">
        <f>I99</f>
        <v>798.900000000001</v>
      </c>
      <c r="T99" s="164">
        <f>M99</f>
        <v>0</v>
      </c>
      <c r="U99" s="165">
        <f>Q99</f>
        <v>0</v>
      </c>
    </row>
    <row r="100" spans="1:21" ht="13.5" thickBot="1" x14ac:dyDescent="0.25">
      <c r="A100" s="11" t="str">
        <f t="shared" si="57"/>
        <v>Lothian</v>
      </c>
      <c r="B100" s="11" t="str">
        <f t="shared" si="58"/>
        <v>Colonoscopy15</v>
      </c>
      <c r="C100" s="393" t="str">
        <f t="shared" si="59"/>
        <v>Colonoscopy</v>
      </c>
      <c r="D100" s="333">
        <v>15</v>
      </c>
      <c r="E100" s="152" t="s">
        <v>47</v>
      </c>
      <c r="F100" s="367">
        <v>1011.2249999999999</v>
      </c>
      <c r="G100" s="341">
        <v>893.45000000000027</v>
      </c>
      <c r="H100" s="341">
        <v>775.67500000000064</v>
      </c>
      <c r="I100" s="368">
        <v>744</v>
      </c>
      <c r="J100" s="359"/>
      <c r="K100" s="341"/>
      <c r="L100" s="341"/>
      <c r="M100" s="379"/>
      <c r="N100" s="367"/>
      <c r="O100" s="341"/>
      <c r="P100" s="341"/>
      <c r="Q100" s="368"/>
      <c r="R100" s="205"/>
      <c r="S100" s="159"/>
      <c r="T100" s="160"/>
      <c r="U100" s="162"/>
    </row>
    <row r="101" spans="1:21" ht="18.75" thickBot="1" x14ac:dyDescent="0.3">
      <c r="A101" s="11" t="str">
        <f t="shared" si="57"/>
        <v>Lothian</v>
      </c>
      <c r="B101" s="11" t="str">
        <f t="shared" si="58"/>
        <v>CystoscopyCystoscopy</v>
      </c>
      <c r="C101" s="392" t="str">
        <f>D101</f>
        <v>Cystoscopy</v>
      </c>
      <c r="D101" s="68" t="s">
        <v>229</v>
      </c>
      <c r="E101" s="80"/>
      <c r="F101" s="366"/>
      <c r="G101" s="81"/>
      <c r="H101" s="81"/>
      <c r="I101" s="363"/>
      <c r="J101" s="81"/>
      <c r="K101" s="81"/>
      <c r="L101" s="81"/>
      <c r="M101" s="81"/>
      <c r="N101" s="382"/>
      <c r="O101" s="69"/>
      <c r="P101" s="69"/>
      <c r="Q101" s="383"/>
      <c r="R101" s="69"/>
      <c r="S101" s="382"/>
      <c r="T101" s="69"/>
      <c r="U101" s="82"/>
    </row>
    <row r="102" spans="1:21" x14ac:dyDescent="0.2">
      <c r="A102" s="11" t="str">
        <f t="shared" si="57"/>
        <v>Lothian</v>
      </c>
      <c r="B102" s="11" t="str">
        <f t="shared" si="58"/>
        <v>Cystoscopy1</v>
      </c>
      <c r="C102" s="393" t="str">
        <f>C101</f>
        <v>Cystoscopy</v>
      </c>
      <c r="D102" s="84">
        <v>1</v>
      </c>
      <c r="E102" s="21" t="s">
        <v>230</v>
      </c>
      <c r="F102" s="197">
        <v>465</v>
      </c>
      <c r="G102" s="20"/>
      <c r="H102" s="20"/>
      <c r="I102" s="117"/>
      <c r="J102" s="13"/>
      <c r="K102" s="13"/>
      <c r="L102" s="13"/>
      <c r="M102" s="13"/>
      <c r="N102" s="125"/>
      <c r="O102" s="13"/>
      <c r="P102" s="13"/>
      <c r="Q102" s="126"/>
      <c r="R102" s="200"/>
      <c r="S102" s="116"/>
      <c r="T102" s="20"/>
      <c r="U102" s="118"/>
    </row>
    <row r="103" spans="1:21" x14ac:dyDescent="0.2">
      <c r="A103" s="11" t="str">
        <f t="shared" si="57"/>
        <v>Lothian</v>
      </c>
      <c r="B103" s="11" t="str">
        <f t="shared" si="58"/>
        <v>Cystoscopy2</v>
      </c>
      <c r="C103" s="393" t="str">
        <f t="shared" ref="C103:C122" si="77">C102</f>
        <v>Cystoscopy</v>
      </c>
      <c r="D103" s="84">
        <v>2</v>
      </c>
      <c r="E103" s="21" t="s">
        <v>231</v>
      </c>
      <c r="F103" s="197">
        <v>349</v>
      </c>
      <c r="G103" s="20"/>
      <c r="H103" s="20"/>
      <c r="I103" s="117"/>
      <c r="J103" s="20"/>
      <c r="K103" s="20"/>
      <c r="L103" s="20"/>
      <c r="M103" s="20"/>
      <c r="N103" s="116"/>
      <c r="O103" s="20"/>
      <c r="P103" s="20"/>
      <c r="Q103" s="117"/>
      <c r="R103" s="200"/>
      <c r="S103" s="116"/>
      <c r="T103" s="20"/>
      <c r="U103" s="118"/>
    </row>
    <row r="104" spans="1:21" x14ac:dyDescent="0.2">
      <c r="A104" s="11" t="str">
        <f t="shared" si="57"/>
        <v>Lothian</v>
      </c>
      <c r="B104" s="11" t="str">
        <f t="shared" si="58"/>
        <v>Cystoscopy3</v>
      </c>
      <c r="C104" s="393" t="str">
        <f t="shared" si="77"/>
        <v>Cystoscopy</v>
      </c>
      <c r="D104" s="84">
        <v>3</v>
      </c>
      <c r="E104" s="21" t="s">
        <v>94</v>
      </c>
      <c r="F104" s="197">
        <v>779</v>
      </c>
      <c r="G104" s="20"/>
      <c r="H104" s="20"/>
      <c r="I104" s="117"/>
      <c r="J104" s="20"/>
      <c r="K104" s="20"/>
      <c r="L104" s="20"/>
      <c r="M104" s="20"/>
      <c r="N104" s="116"/>
      <c r="O104" s="20"/>
      <c r="P104" s="20"/>
      <c r="Q104" s="117"/>
      <c r="R104" s="200"/>
      <c r="S104" s="116"/>
      <c r="T104" s="20"/>
      <c r="U104" s="118"/>
    </row>
    <row r="105" spans="1:21" x14ac:dyDescent="0.2">
      <c r="A105" s="11" t="str">
        <f t="shared" si="57"/>
        <v>Lothian</v>
      </c>
      <c r="B105" s="11" t="str">
        <f t="shared" si="58"/>
        <v xml:space="preserve">Cystoscopy </v>
      </c>
      <c r="C105" s="393" t="str">
        <f t="shared" si="77"/>
        <v>Cystoscopy</v>
      </c>
      <c r="D105" s="88" t="s">
        <v>79</v>
      </c>
      <c r="E105" s="34"/>
      <c r="F105" s="116"/>
      <c r="G105" s="20"/>
      <c r="H105" s="20"/>
      <c r="I105" s="117"/>
      <c r="J105" s="52"/>
      <c r="K105" s="52"/>
      <c r="L105" s="52"/>
      <c r="M105" s="52"/>
      <c r="N105" s="127"/>
      <c r="O105" s="52"/>
      <c r="P105" s="52"/>
      <c r="Q105" s="128"/>
      <c r="R105" s="200"/>
      <c r="S105" s="116"/>
      <c r="T105" s="20"/>
      <c r="U105" s="118"/>
    </row>
    <row r="106" spans="1:21" x14ac:dyDescent="0.2">
      <c r="A106" s="11" t="str">
        <f t="shared" si="57"/>
        <v>Lothian</v>
      </c>
      <c r="B106" s="11" t="str">
        <f t="shared" si="58"/>
        <v xml:space="preserve">Cystoscopy </v>
      </c>
      <c r="C106" s="393" t="str">
        <f t="shared" si="77"/>
        <v>Cystoscopy</v>
      </c>
      <c r="D106" s="84" t="s">
        <v>79</v>
      </c>
      <c r="E106" s="21" t="s">
        <v>33</v>
      </c>
      <c r="F106" s="23"/>
      <c r="G106" s="24"/>
      <c r="H106" s="24"/>
      <c r="I106" s="25"/>
      <c r="J106" s="24"/>
      <c r="K106" s="24"/>
      <c r="L106" s="24"/>
      <c r="M106" s="24"/>
      <c r="N106" s="23"/>
      <c r="O106" s="24"/>
      <c r="P106" s="24"/>
      <c r="Q106" s="25"/>
      <c r="R106" s="200"/>
      <c r="S106" s="23"/>
      <c r="T106" s="24"/>
      <c r="U106" s="104"/>
    </row>
    <row r="107" spans="1:21" x14ac:dyDescent="0.2">
      <c r="A107" s="11" t="str">
        <f t="shared" si="57"/>
        <v>Lothian</v>
      </c>
      <c r="B107" s="11" t="str">
        <f t="shared" si="58"/>
        <v>Cystoscopy4</v>
      </c>
      <c r="C107" s="393" t="str">
        <f t="shared" si="77"/>
        <v>Cystoscopy</v>
      </c>
      <c r="D107" s="151">
        <v>4</v>
      </c>
      <c r="E107" s="195" t="s">
        <v>14</v>
      </c>
      <c r="F107" s="27">
        <v>1242</v>
      </c>
      <c r="G107" s="28">
        <v>1242</v>
      </c>
      <c r="H107" s="28">
        <v>1242</v>
      </c>
      <c r="I107" s="29">
        <v>1242</v>
      </c>
      <c r="J107" s="356"/>
      <c r="K107" s="28"/>
      <c r="L107" s="28"/>
      <c r="M107" s="376"/>
      <c r="N107" s="27"/>
      <c r="O107" s="28"/>
      <c r="P107" s="28"/>
      <c r="Q107" s="29"/>
      <c r="R107" s="200"/>
      <c r="S107" s="179">
        <f>SUM(F107:I107)</f>
        <v>4968</v>
      </c>
      <c r="T107" s="180">
        <f>SUM(J107:M107)</f>
        <v>0</v>
      </c>
      <c r="U107" s="181">
        <f>SUM(N107:Q107)</f>
        <v>0</v>
      </c>
    </row>
    <row r="108" spans="1:21" x14ac:dyDescent="0.2">
      <c r="A108" s="11" t="str">
        <f t="shared" si="57"/>
        <v>Lothian</v>
      </c>
      <c r="B108" s="11" t="str">
        <f t="shared" si="58"/>
        <v>Cystoscopy5</v>
      </c>
      <c r="C108" s="393" t="str">
        <f t="shared" si="77"/>
        <v>Cystoscopy</v>
      </c>
      <c r="D108" s="182">
        <v>5</v>
      </c>
      <c r="E108" s="196" t="s">
        <v>13</v>
      </c>
      <c r="F108" s="31">
        <v>204</v>
      </c>
      <c r="G108" s="32">
        <v>204</v>
      </c>
      <c r="H108" s="32">
        <v>204</v>
      </c>
      <c r="I108" s="33">
        <v>204</v>
      </c>
      <c r="J108" s="357"/>
      <c r="K108" s="32"/>
      <c r="L108" s="32"/>
      <c r="M108" s="377"/>
      <c r="N108" s="31"/>
      <c r="O108" s="32"/>
      <c r="P108" s="32"/>
      <c r="Q108" s="33"/>
      <c r="R108" s="200"/>
      <c r="S108" s="163">
        <f t="shared" ref="S108" si="78">SUM(F108:I108)</f>
        <v>816</v>
      </c>
      <c r="T108" s="164">
        <f t="shared" ref="T108" si="79">SUM(J108:M108)</f>
        <v>0</v>
      </c>
      <c r="U108" s="165">
        <f t="shared" ref="U108" si="80">SUM(N108:Q108)</f>
        <v>0</v>
      </c>
    </row>
    <row r="109" spans="1:21" x14ac:dyDescent="0.2">
      <c r="A109" s="11" t="str">
        <f t="shared" si="57"/>
        <v>Lothian</v>
      </c>
      <c r="B109" s="11" t="str">
        <f t="shared" si="58"/>
        <v>Cystoscopy6</v>
      </c>
      <c r="C109" s="393" t="str">
        <f t="shared" si="77"/>
        <v>Cystoscopy</v>
      </c>
      <c r="D109" s="84">
        <v>6</v>
      </c>
      <c r="E109" s="21" t="s">
        <v>16</v>
      </c>
      <c r="F109" s="62">
        <f>F107-F108</f>
        <v>1038</v>
      </c>
      <c r="G109" s="63">
        <f t="shared" ref="G109:Q109" si="81">G107-G108</f>
        <v>1038</v>
      </c>
      <c r="H109" s="63">
        <f t="shared" si="81"/>
        <v>1038</v>
      </c>
      <c r="I109" s="64">
        <f t="shared" si="81"/>
        <v>1038</v>
      </c>
      <c r="J109" s="352">
        <f t="shared" si="81"/>
        <v>0</v>
      </c>
      <c r="K109" s="63">
        <f t="shared" si="81"/>
        <v>0</v>
      </c>
      <c r="L109" s="63">
        <f t="shared" si="81"/>
        <v>0</v>
      </c>
      <c r="M109" s="372">
        <f t="shared" si="81"/>
        <v>0</v>
      </c>
      <c r="N109" s="62">
        <f t="shared" si="81"/>
        <v>0</v>
      </c>
      <c r="O109" s="63">
        <f t="shared" si="81"/>
        <v>0</v>
      </c>
      <c r="P109" s="63">
        <f t="shared" si="81"/>
        <v>0</v>
      </c>
      <c r="Q109" s="64">
        <f t="shared" si="81"/>
        <v>0</v>
      </c>
      <c r="R109" s="202"/>
      <c r="S109" s="386">
        <f t="shared" ref="S109:U109" si="82">S107-S108</f>
        <v>4152</v>
      </c>
      <c r="T109" s="342">
        <f t="shared" si="82"/>
        <v>0</v>
      </c>
      <c r="U109" s="387">
        <f t="shared" si="82"/>
        <v>0</v>
      </c>
    </row>
    <row r="110" spans="1:21" x14ac:dyDescent="0.2">
      <c r="A110" s="11" t="str">
        <f t="shared" si="57"/>
        <v>Lothian</v>
      </c>
      <c r="B110" s="11" t="str">
        <f t="shared" si="58"/>
        <v xml:space="preserve">Cystoscopy </v>
      </c>
      <c r="C110" s="393" t="str">
        <f t="shared" si="77"/>
        <v>Cystoscopy</v>
      </c>
      <c r="D110" s="88" t="s">
        <v>79</v>
      </c>
      <c r="E110" s="34"/>
      <c r="F110" s="35"/>
      <c r="G110" s="36"/>
      <c r="H110" s="36"/>
      <c r="I110" s="37"/>
      <c r="J110" s="39"/>
      <c r="K110" s="39"/>
      <c r="L110" s="39"/>
      <c r="M110" s="39"/>
      <c r="N110" s="38"/>
      <c r="O110" s="39"/>
      <c r="P110" s="39"/>
      <c r="Q110" s="40"/>
      <c r="R110" s="200"/>
      <c r="S110" s="38"/>
      <c r="T110" s="39"/>
      <c r="U110" s="105"/>
    </row>
    <row r="111" spans="1:21" x14ac:dyDescent="0.2">
      <c r="A111" s="11" t="str">
        <f t="shared" si="57"/>
        <v>Lothian</v>
      </c>
      <c r="B111" s="11" t="str">
        <f t="shared" si="58"/>
        <v xml:space="preserve">Cystoscopy </v>
      </c>
      <c r="C111" s="393" t="str">
        <f t="shared" si="77"/>
        <v>Cystoscopy</v>
      </c>
      <c r="D111" s="84" t="s">
        <v>79</v>
      </c>
      <c r="E111" s="21" t="s">
        <v>29</v>
      </c>
      <c r="F111" s="23"/>
      <c r="G111" s="24"/>
      <c r="H111" s="24"/>
      <c r="I111" s="25"/>
      <c r="J111" s="24"/>
      <c r="K111" s="24"/>
      <c r="L111" s="24"/>
      <c r="M111" s="24"/>
      <c r="N111" s="23"/>
      <c r="O111" s="24"/>
      <c r="P111" s="24"/>
      <c r="Q111" s="25"/>
      <c r="R111" s="200"/>
      <c r="S111" s="23"/>
      <c r="T111" s="24"/>
      <c r="U111" s="104"/>
    </row>
    <row r="112" spans="1:21" x14ac:dyDescent="0.2">
      <c r="A112" s="11" t="str">
        <f t="shared" si="57"/>
        <v>Lothian</v>
      </c>
      <c r="B112" s="11" t="str">
        <f t="shared" si="58"/>
        <v>Cystoscopy7</v>
      </c>
      <c r="C112" s="393" t="str">
        <f t="shared" si="77"/>
        <v>Cystoscopy</v>
      </c>
      <c r="D112" s="151">
        <v>7</v>
      </c>
      <c r="E112" s="195" t="s">
        <v>46</v>
      </c>
      <c r="F112" s="27">
        <v>950.4</v>
      </c>
      <c r="G112" s="28">
        <v>950.4</v>
      </c>
      <c r="H112" s="28">
        <v>950.4</v>
      </c>
      <c r="I112" s="29">
        <v>950.4</v>
      </c>
      <c r="J112" s="356"/>
      <c r="K112" s="28"/>
      <c r="L112" s="28"/>
      <c r="M112" s="376"/>
      <c r="N112" s="27"/>
      <c r="O112" s="28"/>
      <c r="P112" s="28"/>
      <c r="Q112" s="29"/>
      <c r="R112" s="205"/>
      <c r="S112" s="153">
        <f>SUM(F112:I112)</f>
        <v>3801.6</v>
      </c>
      <c r="T112" s="154">
        <f>SUM(J112:M112)</f>
        <v>0</v>
      </c>
      <c r="U112" s="157">
        <f>SUM(N112:Q112)</f>
        <v>0</v>
      </c>
    </row>
    <row r="113" spans="1:21" x14ac:dyDescent="0.2">
      <c r="A113" s="11" t="str">
        <f t="shared" si="57"/>
        <v>Lothian</v>
      </c>
      <c r="B113" s="11" t="str">
        <f t="shared" si="58"/>
        <v>Cystoscopy8</v>
      </c>
      <c r="C113" s="393" t="str">
        <f t="shared" si="77"/>
        <v>Cystoscopy</v>
      </c>
      <c r="D113" s="151">
        <v>8</v>
      </c>
      <c r="E113" s="196" t="s">
        <v>53</v>
      </c>
      <c r="F113" s="31">
        <v>150</v>
      </c>
      <c r="G113" s="32">
        <v>150</v>
      </c>
      <c r="H113" s="32">
        <v>228</v>
      </c>
      <c r="I113" s="33">
        <v>228</v>
      </c>
      <c r="J113" s="357"/>
      <c r="K113" s="32"/>
      <c r="L113" s="32"/>
      <c r="M113" s="377"/>
      <c r="N113" s="31"/>
      <c r="O113" s="32"/>
      <c r="P113" s="32"/>
      <c r="Q113" s="33"/>
      <c r="R113" s="205"/>
      <c r="S113" s="159">
        <f t="shared" ref="S113:S114" si="83">SUM(F113:I113)</f>
        <v>756</v>
      </c>
      <c r="T113" s="160">
        <f t="shared" ref="T113:T114" si="84">SUM(J113:M113)</f>
        <v>0</v>
      </c>
      <c r="U113" s="162">
        <f t="shared" ref="U113:U114" si="85">SUM(N113:Q113)</f>
        <v>0</v>
      </c>
    </row>
    <row r="114" spans="1:21" x14ac:dyDescent="0.2">
      <c r="A114" s="11" t="str">
        <f t="shared" si="57"/>
        <v>Lothian</v>
      </c>
      <c r="B114" s="11" t="str">
        <f t="shared" si="58"/>
        <v>Cystoscopy9</v>
      </c>
      <c r="C114" s="393" t="str">
        <f t="shared" si="77"/>
        <v>Cystoscopy</v>
      </c>
      <c r="D114" s="84">
        <v>9</v>
      </c>
      <c r="E114" s="21" t="s">
        <v>32</v>
      </c>
      <c r="F114" s="62">
        <f t="shared" ref="F114:Q114" si="86">SUM(F112:F113)</f>
        <v>1100.4000000000001</v>
      </c>
      <c r="G114" s="63">
        <f t="shared" si="86"/>
        <v>1100.4000000000001</v>
      </c>
      <c r="H114" s="63">
        <f t="shared" si="86"/>
        <v>1178.4000000000001</v>
      </c>
      <c r="I114" s="64">
        <f t="shared" si="86"/>
        <v>1178.4000000000001</v>
      </c>
      <c r="J114" s="352">
        <f t="shared" si="86"/>
        <v>0</v>
      </c>
      <c r="K114" s="63">
        <f t="shared" si="86"/>
        <v>0</v>
      </c>
      <c r="L114" s="63">
        <f t="shared" si="86"/>
        <v>0</v>
      </c>
      <c r="M114" s="372">
        <f t="shared" si="86"/>
        <v>0</v>
      </c>
      <c r="N114" s="62">
        <f t="shared" si="86"/>
        <v>0</v>
      </c>
      <c r="O114" s="63">
        <f t="shared" si="86"/>
        <v>0</v>
      </c>
      <c r="P114" s="63">
        <f t="shared" si="86"/>
        <v>0</v>
      </c>
      <c r="Q114" s="64">
        <f t="shared" si="86"/>
        <v>0</v>
      </c>
      <c r="R114" s="202"/>
      <c r="S114" s="62">
        <f t="shared" si="83"/>
        <v>4557.6000000000004</v>
      </c>
      <c r="T114" s="63">
        <f t="shared" si="84"/>
        <v>0</v>
      </c>
      <c r="U114" s="100">
        <f t="shared" si="85"/>
        <v>0</v>
      </c>
    </row>
    <row r="115" spans="1:21" x14ac:dyDescent="0.2">
      <c r="A115" s="11" t="str">
        <f t="shared" si="57"/>
        <v>Lothian</v>
      </c>
      <c r="B115" s="11" t="str">
        <f t="shared" si="58"/>
        <v xml:space="preserve">Cystoscopy </v>
      </c>
      <c r="C115" s="393" t="str">
        <f t="shared" si="77"/>
        <v>Cystoscopy</v>
      </c>
      <c r="D115" s="89" t="s">
        <v>79</v>
      </c>
      <c r="E115" s="43"/>
      <c r="F115" s="38"/>
      <c r="G115" s="39"/>
      <c r="H115" s="39"/>
      <c r="I115" s="40"/>
      <c r="J115" s="39"/>
      <c r="K115" s="39"/>
      <c r="L115" s="39"/>
      <c r="M115" s="39"/>
      <c r="N115" s="38"/>
      <c r="O115" s="39"/>
      <c r="P115" s="39"/>
      <c r="Q115" s="40"/>
      <c r="R115" s="205"/>
      <c r="S115" s="38"/>
      <c r="T115" s="39"/>
      <c r="U115" s="105"/>
    </row>
    <row r="116" spans="1:21" x14ac:dyDescent="0.2">
      <c r="A116" s="11" t="str">
        <f t="shared" si="57"/>
        <v>Lothian</v>
      </c>
      <c r="B116" s="11" t="str">
        <f t="shared" si="58"/>
        <v xml:space="preserve">Cystoscopy </v>
      </c>
      <c r="C116" s="393" t="str">
        <f t="shared" si="77"/>
        <v>Cystoscopy</v>
      </c>
      <c r="D116" s="84" t="s">
        <v>79</v>
      </c>
      <c r="E116" s="21" t="s">
        <v>24</v>
      </c>
      <c r="F116" s="23"/>
      <c r="G116" s="24"/>
      <c r="H116" s="24"/>
      <c r="I116" s="25"/>
      <c r="J116" s="24"/>
      <c r="K116" s="24"/>
      <c r="L116" s="24"/>
      <c r="M116" s="24"/>
      <c r="N116" s="23"/>
      <c r="O116" s="24"/>
      <c r="P116" s="24"/>
      <c r="Q116" s="25"/>
      <c r="R116" s="205"/>
      <c r="S116" s="23"/>
      <c r="T116" s="24"/>
      <c r="U116" s="104"/>
    </row>
    <row r="117" spans="1:21" x14ac:dyDescent="0.2">
      <c r="A117" s="11" t="str">
        <f t="shared" si="57"/>
        <v>Lothian</v>
      </c>
      <c r="B117" s="11" t="str">
        <f t="shared" si="58"/>
        <v>Cystoscopy10</v>
      </c>
      <c r="C117" s="393" t="str">
        <f t="shared" si="77"/>
        <v>Cystoscopy</v>
      </c>
      <c r="D117" s="151">
        <v>10</v>
      </c>
      <c r="E117" s="152" t="s">
        <v>109</v>
      </c>
      <c r="F117" s="153">
        <f>F109-F112</f>
        <v>87.600000000000023</v>
      </c>
      <c r="G117" s="154">
        <f t="shared" ref="G117:Q117" si="87">G109-G112</f>
        <v>87.600000000000023</v>
      </c>
      <c r="H117" s="154">
        <f t="shared" si="87"/>
        <v>87.600000000000023</v>
      </c>
      <c r="I117" s="155">
        <f t="shared" si="87"/>
        <v>87.600000000000023</v>
      </c>
      <c r="J117" s="343">
        <f t="shared" si="87"/>
        <v>0</v>
      </c>
      <c r="K117" s="154">
        <f t="shared" si="87"/>
        <v>0</v>
      </c>
      <c r="L117" s="154">
        <f t="shared" si="87"/>
        <v>0</v>
      </c>
      <c r="M117" s="371">
        <f t="shared" si="87"/>
        <v>0</v>
      </c>
      <c r="N117" s="153">
        <f t="shared" si="87"/>
        <v>0</v>
      </c>
      <c r="O117" s="154">
        <f t="shared" si="87"/>
        <v>0</v>
      </c>
      <c r="P117" s="154">
        <f t="shared" si="87"/>
        <v>0</v>
      </c>
      <c r="Q117" s="155">
        <f t="shared" si="87"/>
        <v>0</v>
      </c>
      <c r="R117" s="203"/>
      <c r="S117" s="344">
        <f t="shared" ref="S117:U117" si="88">S109-S112</f>
        <v>350.40000000000009</v>
      </c>
      <c r="T117" s="343">
        <f t="shared" si="88"/>
        <v>0</v>
      </c>
      <c r="U117" s="157">
        <f t="shared" si="88"/>
        <v>0</v>
      </c>
    </row>
    <row r="118" spans="1:21" x14ac:dyDescent="0.2">
      <c r="A118" s="11" t="str">
        <f t="shared" si="57"/>
        <v>Lothian</v>
      </c>
      <c r="B118" s="11" t="str">
        <f t="shared" si="58"/>
        <v>Cystoscopy11</v>
      </c>
      <c r="C118" s="393" t="str">
        <f t="shared" si="77"/>
        <v>Cystoscopy</v>
      </c>
      <c r="D118" s="151">
        <v>11</v>
      </c>
      <c r="E118" s="152" t="s">
        <v>110</v>
      </c>
      <c r="F118" s="159">
        <f t="shared" ref="F118:U118" si="89">F109-F114</f>
        <v>-62.400000000000091</v>
      </c>
      <c r="G118" s="160">
        <f t="shared" si="89"/>
        <v>-62.400000000000091</v>
      </c>
      <c r="H118" s="160">
        <f t="shared" si="89"/>
        <v>-140.40000000000009</v>
      </c>
      <c r="I118" s="161">
        <f t="shared" si="89"/>
        <v>-140.40000000000009</v>
      </c>
      <c r="J118" s="353">
        <f t="shared" si="89"/>
        <v>0</v>
      </c>
      <c r="K118" s="160">
        <f t="shared" si="89"/>
        <v>0</v>
      </c>
      <c r="L118" s="160">
        <f t="shared" si="89"/>
        <v>0</v>
      </c>
      <c r="M118" s="373">
        <f t="shared" si="89"/>
        <v>0</v>
      </c>
      <c r="N118" s="159">
        <f t="shared" si="89"/>
        <v>0</v>
      </c>
      <c r="O118" s="160">
        <f t="shared" si="89"/>
        <v>0</v>
      </c>
      <c r="P118" s="160">
        <f t="shared" si="89"/>
        <v>0</v>
      </c>
      <c r="Q118" s="161">
        <f t="shared" si="89"/>
        <v>0</v>
      </c>
      <c r="R118" s="203">
        <f t="shared" si="89"/>
        <v>0</v>
      </c>
      <c r="S118" s="153">
        <f t="shared" si="89"/>
        <v>-405.60000000000036</v>
      </c>
      <c r="T118" s="160">
        <f t="shared" si="89"/>
        <v>0</v>
      </c>
      <c r="U118" s="162">
        <f t="shared" si="89"/>
        <v>0</v>
      </c>
    </row>
    <row r="119" spans="1:21" x14ac:dyDescent="0.2">
      <c r="A119" s="11" t="str">
        <f t="shared" si="57"/>
        <v>Lothian</v>
      </c>
      <c r="B119" s="11" t="str">
        <f t="shared" si="58"/>
        <v>Cystoscopy12</v>
      </c>
      <c r="C119" s="393" t="str">
        <f t="shared" si="77"/>
        <v>Cystoscopy</v>
      </c>
      <c r="D119" s="151">
        <v>12</v>
      </c>
      <c r="E119" s="158" t="s">
        <v>27</v>
      </c>
      <c r="F119" s="170">
        <f>F104+F118</f>
        <v>716.59999999999991</v>
      </c>
      <c r="G119" s="164">
        <f>F119+G118</f>
        <v>654.19999999999982</v>
      </c>
      <c r="H119" s="164">
        <f t="shared" ref="H119:Q119" si="90">G119+H118</f>
        <v>513.79999999999973</v>
      </c>
      <c r="I119" s="166">
        <f t="shared" si="90"/>
        <v>373.39999999999964</v>
      </c>
      <c r="J119" s="354">
        <f t="shared" si="90"/>
        <v>373.39999999999964</v>
      </c>
      <c r="K119" s="164">
        <f t="shared" si="90"/>
        <v>373.39999999999964</v>
      </c>
      <c r="L119" s="164">
        <f t="shared" si="90"/>
        <v>373.39999999999964</v>
      </c>
      <c r="M119" s="374">
        <f t="shared" si="90"/>
        <v>373.39999999999964</v>
      </c>
      <c r="N119" s="163">
        <f t="shared" si="90"/>
        <v>373.39999999999964</v>
      </c>
      <c r="O119" s="164">
        <f t="shared" si="90"/>
        <v>373.39999999999964</v>
      </c>
      <c r="P119" s="164">
        <f t="shared" si="90"/>
        <v>373.39999999999964</v>
      </c>
      <c r="Q119" s="166">
        <f t="shared" si="90"/>
        <v>373.39999999999964</v>
      </c>
      <c r="R119" s="203"/>
      <c r="S119" s="163">
        <f>I119</f>
        <v>373.39999999999964</v>
      </c>
      <c r="T119" s="164">
        <f>M119</f>
        <v>373.39999999999964</v>
      </c>
      <c r="U119" s="165">
        <f>Q119</f>
        <v>373.39999999999964</v>
      </c>
    </row>
    <row r="120" spans="1:21" x14ac:dyDescent="0.2">
      <c r="A120" s="11" t="str">
        <f t="shared" si="57"/>
        <v>Lothian</v>
      </c>
      <c r="B120" s="11" t="str">
        <f t="shared" si="58"/>
        <v>Cystoscopy13</v>
      </c>
      <c r="C120" s="393" t="str">
        <f t="shared" si="77"/>
        <v>Cystoscopy</v>
      </c>
      <c r="D120" s="151">
        <v>13</v>
      </c>
      <c r="E120" s="152" t="s">
        <v>25</v>
      </c>
      <c r="F120" s="163">
        <f>F119/(F114/13)</f>
        <v>8.4658306070519789</v>
      </c>
      <c r="G120" s="164">
        <f t="shared" ref="G120:Q120" si="91">G119/(G114/13)</f>
        <v>7.7286441294074857</v>
      </c>
      <c r="H120" s="164">
        <f t="shared" si="91"/>
        <v>5.6681941615750135</v>
      </c>
      <c r="I120" s="166">
        <f t="shared" si="91"/>
        <v>4.119314324507803</v>
      </c>
      <c r="J120" s="354" t="e">
        <f t="shared" si="91"/>
        <v>#DIV/0!</v>
      </c>
      <c r="K120" s="164" t="e">
        <f t="shared" si="91"/>
        <v>#DIV/0!</v>
      </c>
      <c r="L120" s="164" t="e">
        <f t="shared" si="91"/>
        <v>#DIV/0!</v>
      </c>
      <c r="M120" s="374" t="e">
        <f t="shared" si="91"/>
        <v>#DIV/0!</v>
      </c>
      <c r="N120" s="163" t="e">
        <f t="shared" si="91"/>
        <v>#DIV/0!</v>
      </c>
      <c r="O120" s="164" t="e">
        <f t="shared" si="91"/>
        <v>#DIV/0!</v>
      </c>
      <c r="P120" s="164" t="e">
        <f t="shared" si="91"/>
        <v>#DIV/0!</v>
      </c>
      <c r="Q120" s="166" t="e">
        <f t="shared" si="91"/>
        <v>#DIV/0!</v>
      </c>
      <c r="R120" s="203"/>
      <c r="S120" s="163">
        <f t="shared" ref="S120" si="92">I120</f>
        <v>4.119314324507803</v>
      </c>
      <c r="T120" s="164" t="e">
        <f t="shared" ref="T120" si="93">M120</f>
        <v>#DIV/0!</v>
      </c>
      <c r="U120" s="165" t="e">
        <f t="shared" ref="U120" si="94">Q120</f>
        <v>#DIV/0!</v>
      </c>
    </row>
    <row r="121" spans="1:21" x14ac:dyDescent="0.2">
      <c r="A121" s="11" t="str">
        <f t="shared" si="57"/>
        <v>Lothian</v>
      </c>
      <c r="B121" s="11" t="str">
        <f t="shared" si="58"/>
        <v>Cystoscopy14</v>
      </c>
      <c r="C121" s="393" t="str">
        <f t="shared" si="77"/>
        <v>Cystoscopy</v>
      </c>
      <c r="D121" s="151">
        <v>14</v>
      </c>
      <c r="E121" s="158" t="s">
        <v>232</v>
      </c>
      <c r="F121" s="48">
        <v>438</v>
      </c>
      <c r="G121" s="46">
        <v>375</v>
      </c>
      <c r="H121" s="46">
        <v>235</v>
      </c>
      <c r="I121" s="47">
        <v>94</v>
      </c>
      <c r="J121" s="358"/>
      <c r="K121" s="46"/>
      <c r="L121" s="46"/>
      <c r="M121" s="378"/>
      <c r="N121" s="48"/>
      <c r="O121" s="46"/>
      <c r="P121" s="46"/>
      <c r="Q121" s="47"/>
      <c r="R121" s="205"/>
      <c r="S121" s="163">
        <f>I121</f>
        <v>94</v>
      </c>
      <c r="T121" s="164">
        <f>M121</f>
        <v>0</v>
      </c>
      <c r="U121" s="165">
        <f>Q121</f>
        <v>0</v>
      </c>
    </row>
    <row r="122" spans="1:21" ht="13.5" thickBot="1" x14ac:dyDescent="0.25">
      <c r="A122" s="11" t="str">
        <f t="shared" si="57"/>
        <v>Lothian</v>
      </c>
      <c r="B122" s="11" t="str">
        <f t="shared" si="58"/>
        <v>Cystoscopy15</v>
      </c>
      <c r="C122" s="394" t="str">
        <f t="shared" si="77"/>
        <v>Cystoscopy</v>
      </c>
      <c r="D122" s="433">
        <v>15</v>
      </c>
      <c r="E122" s="464" t="s">
        <v>47</v>
      </c>
      <c r="F122" s="465">
        <v>342</v>
      </c>
      <c r="G122" s="466">
        <v>259</v>
      </c>
      <c r="H122" s="466">
        <v>119</v>
      </c>
      <c r="I122" s="467">
        <v>35</v>
      </c>
      <c r="J122" s="468"/>
      <c r="K122" s="466"/>
      <c r="L122" s="466"/>
      <c r="M122" s="469"/>
      <c r="N122" s="465"/>
      <c r="O122" s="466"/>
      <c r="P122" s="466"/>
      <c r="Q122" s="467"/>
      <c r="R122" s="470"/>
      <c r="S122" s="174"/>
      <c r="T122" s="175"/>
      <c r="U122" s="178"/>
    </row>
    <row r="123" spans="1:21" x14ac:dyDescent="0.2">
      <c r="A123" s="348"/>
      <c r="B123" s="140" t="str">
        <f>CONCATENATE('5. Performance Plan TTG'!D421,'5. Performance Plan TTG'!$F$8)</f>
        <v>Oral Surgery18</v>
      </c>
      <c r="C123" s="140"/>
      <c r="D123" s="111"/>
    </row>
    <row r="124" spans="1:21" x14ac:dyDescent="0.2">
      <c r="A124" s="348"/>
      <c r="B124" s="140" t="str">
        <f>CONCATENATE('5. Performance Plan TTG'!D445,'5. Performance Plan TTG'!$F$8)</f>
        <v>Orthodontics18</v>
      </c>
      <c r="C124" s="140"/>
      <c r="D124" s="111"/>
    </row>
    <row r="125" spans="1:21" x14ac:dyDescent="0.2">
      <c r="A125" s="348"/>
      <c r="B125" s="140" t="str">
        <f>CONCATENATE('5. Performance Plan TTG'!D469,'5. Performance Plan TTG'!$F$8)</f>
        <v>Pain Management18</v>
      </c>
      <c r="C125" s="140"/>
      <c r="D125" s="111"/>
    </row>
    <row r="126" spans="1:21" x14ac:dyDescent="0.2">
      <c r="A126" s="348"/>
      <c r="B126" s="140" t="str">
        <f>CONCATENATE('5. Performance Plan TTG'!D493,'5. Performance Plan TTG'!$F$8)</f>
        <v>Respiratory Medicine18</v>
      </c>
      <c r="C126" s="140"/>
      <c r="D126" s="111"/>
    </row>
    <row r="127" spans="1:21" x14ac:dyDescent="0.2">
      <c r="A127" s="348"/>
      <c r="B127" s="140" t="str">
        <f>CONCATENATE('5. Performance Plan TTG'!D517,'5. Performance Plan TTG'!$F$8)</f>
        <v>Restorative Dentistry18</v>
      </c>
      <c r="C127" s="140"/>
      <c r="D127" s="111"/>
    </row>
    <row r="128" spans="1:21" x14ac:dyDescent="0.2">
      <c r="A128" s="348"/>
      <c r="B128" s="140" t="str">
        <f>CONCATENATE('5. Performance Plan TTG'!D541,'5. Performance Plan TTG'!$F$8)</f>
        <v>Rheumatology18</v>
      </c>
      <c r="C128" s="140"/>
      <c r="D128" s="111"/>
    </row>
    <row r="129" spans="1:21" x14ac:dyDescent="0.2">
      <c r="A129" s="348"/>
      <c r="B129" s="140" t="str">
        <f>CONCATENATE('5. Performance Plan TTG'!D565,'5. Performance Plan TTG'!$F$8)</f>
        <v>Other Specialties18</v>
      </c>
      <c r="C129" s="140"/>
      <c r="D129" s="111"/>
    </row>
    <row r="130" spans="1:21" x14ac:dyDescent="0.2">
      <c r="A130" s="348"/>
      <c r="B130" s="349"/>
      <c r="C130" s="140"/>
      <c r="D130" s="111"/>
    </row>
    <row r="131" spans="1:21" x14ac:dyDescent="0.2">
      <c r="A131" s="348"/>
      <c r="B131" s="349"/>
      <c r="C131" s="140"/>
      <c r="D131" s="111"/>
    </row>
    <row r="132" spans="1:21" x14ac:dyDescent="0.2">
      <c r="A132" s="345"/>
      <c r="B132" s="346"/>
      <c r="C132" s="347"/>
    </row>
    <row r="133" spans="1:21" x14ac:dyDescent="0.2">
      <c r="A133" s="345"/>
      <c r="B133" s="346"/>
      <c r="C133" s="347"/>
    </row>
    <row r="134" spans="1:21" x14ac:dyDescent="0.2">
      <c r="A134" s="345"/>
      <c r="B134" s="346"/>
      <c r="C134" s="347"/>
    </row>
    <row r="135" spans="1:21" x14ac:dyDescent="0.2">
      <c r="A135" s="345"/>
      <c r="B135" s="345"/>
      <c r="C135" s="347"/>
    </row>
    <row r="136" spans="1:21" x14ac:dyDescent="0.2">
      <c r="A136" s="345"/>
      <c r="B136" s="345"/>
      <c r="C136" s="347"/>
    </row>
    <row r="137" spans="1:21" s="53" customFormat="1" x14ac:dyDescent="0.2">
      <c r="A137" s="345"/>
      <c r="B137" s="345"/>
      <c r="C137" s="347"/>
      <c r="E137" s="11"/>
      <c r="F137" s="12"/>
      <c r="G137" s="12"/>
      <c r="H137" s="12"/>
      <c r="I137" s="12"/>
      <c r="J137" s="12"/>
      <c r="K137" s="12"/>
      <c r="L137" s="12"/>
      <c r="M137" s="12"/>
      <c r="N137" s="12"/>
      <c r="O137" s="12"/>
      <c r="P137" s="12"/>
      <c r="Q137" s="12"/>
      <c r="R137" s="198"/>
      <c r="S137" s="12"/>
      <c r="T137" s="12"/>
      <c r="U137" s="12"/>
    </row>
    <row r="138" spans="1:21" s="53" customFormat="1" x14ac:dyDescent="0.2">
      <c r="A138" s="345"/>
      <c r="B138" s="345"/>
      <c r="C138" s="347"/>
      <c r="E138" s="11"/>
      <c r="F138" s="12"/>
      <c r="G138" s="12"/>
      <c r="H138" s="12"/>
      <c r="I138" s="12"/>
      <c r="J138" s="12"/>
      <c r="K138" s="12"/>
      <c r="L138" s="12"/>
      <c r="M138" s="12"/>
      <c r="N138" s="12"/>
      <c r="O138" s="12"/>
      <c r="P138" s="12"/>
      <c r="Q138" s="12"/>
      <c r="R138" s="198"/>
      <c r="S138" s="12"/>
      <c r="T138" s="12"/>
      <c r="U138" s="12"/>
    </row>
    <row r="139" spans="1:21" s="53" customFormat="1" x14ac:dyDescent="0.2">
      <c r="A139" s="345"/>
      <c r="B139" s="345"/>
      <c r="C139" s="347"/>
      <c r="E139" s="11"/>
      <c r="F139" s="12"/>
      <c r="G139" s="12"/>
      <c r="H139" s="12"/>
      <c r="I139" s="12"/>
      <c r="J139" s="12"/>
      <c r="K139" s="12"/>
      <c r="L139" s="12"/>
      <c r="M139" s="12"/>
      <c r="N139" s="12"/>
      <c r="O139" s="12"/>
      <c r="P139" s="12"/>
      <c r="Q139" s="12"/>
      <c r="R139" s="198"/>
      <c r="S139" s="12"/>
      <c r="T139" s="12"/>
      <c r="U139" s="12"/>
    </row>
    <row r="140" spans="1:21" s="53" customFormat="1" x14ac:dyDescent="0.2">
      <c r="A140" s="345"/>
      <c r="B140" s="345"/>
      <c r="C140" s="347"/>
      <c r="E140" s="11"/>
      <c r="F140" s="12"/>
      <c r="G140" s="12"/>
      <c r="H140" s="12"/>
      <c r="I140" s="12"/>
      <c r="J140" s="12"/>
      <c r="K140" s="12"/>
      <c r="L140" s="12"/>
      <c r="M140" s="12"/>
      <c r="N140" s="12"/>
      <c r="O140" s="12"/>
      <c r="P140" s="12"/>
      <c r="Q140" s="12"/>
      <c r="R140" s="198"/>
      <c r="S140" s="12"/>
      <c r="T140" s="12"/>
      <c r="U140" s="12"/>
    </row>
    <row r="141" spans="1:21" s="53" customFormat="1" x14ac:dyDescent="0.2">
      <c r="A141" s="345"/>
      <c r="B141" s="345"/>
      <c r="C141" s="347"/>
      <c r="E141" s="11"/>
      <c r="F141" s="12"/>
      <c r="G141" s="12"/>
      <c r="H141" s="12"/>
      <c r="I141" s="12"/>
      <c r="J141" s="12"/>
      <c r="K141" s="12"/>
      <c r="L141" s="12"/>
      <c r="M141" s="12"/>
      <c r="N141" s="12"/>
      <c r="O141" s="12"/>
      <c r="P141" s="12"/>
      <c r="Q141" s="12"/>
      <c r="R141" s="198"/>
      <c r="S141" s="12"/>
      <c r="T141" s="12"/>
      <c r="U141" s="12"/>
    </row>
    <row r="142" spans="1:21" s="53" customFormat="1" x14ac:dyDescent="0.2">
      <c r="A142" s="345"/>
      <c r="B142" s="345"/>
      <c r="C142" s="347"/>
      <c r="E142" s="11"/>
      <c r="F142" s="12"/>
      <c r="G142" s="12"/>
      <c r="H142" s="12"/>
      <c r="I142" s="12"/>
      <c r="J142" s="12"/>
      <c r="K142" s="12"/>
      <c r="L142" s="12"/>
      <c r="M142" s="12"/>
      <c r="N142" s="12"/>
      <c r="O142" s="12"/>
      <c r="P142" s="12"/>
      <c r="Q142" s="12"/>
      <c r="R142" s="198"/>
      <c r="S142" s="12"/>
      <c r="T142" s="12"/>
      <c r="U142" s="12"/>
    </row>
    <row r="143" spans="1:21" s="53" customFormat="1" x14ac:dyDescent="0.2">
      <c r="A143" s="345"/>
      <c r="B143" s="345"/>
      <c r="C143" s="347"/>
      <c r="E143" s="11"/>
      <c r="F143" s="12"/>
      <c r="G143" s="12"/>
      <c r="H143" s="12"/>
      <c r="I143" s="12"/>
      <c r="J143" s="12"/>
      <c r="K143" s="12"/>
      <c r="L143" s="12"/>
      <c r="M143" s="12"/>
      <c r="N143" s="12"/>
      <c r="O143" s="12"/>
      <c r="P143" s="12"/>
      <c r="Q143" s="12"/>
      <c r="R143" s="198"/>
      <c r="S143" s="12"/>
      <c r="T143" s="12"/>
      <c r="U143" s="12"/>
    </row>
    <row r="144" spans="1:21" s="53" customFormat="1" x14ac:dyDescent="0.2">
      <c r="A144" s="345"/>
      <c r="B144" s="345"/>
      <c r="C144" s="347"/>
      <c r="E144" s="11"/>
      <c r="F144" s="12"/>
      <c r="G144" s="12"/>
      <c r="H144" s="12"/>
      <c r="I144" s="12"/>
      <c r="J144" s="12"/>
      <c r="K144" s="12"/>
      <c r="L144" s="12"/>
      <c r="M144" s="12"/>
      <c r="N144" s="12"/>
      <c r="O144" s="12"/>
      <c r="P144" s="12"/>
      <c r="Q144" s="12"/>
      <c r="R144" s="198"/>
      <c r="S144" s="12"/>
      <c r="T144" s="12"/>
      <c r="U144" s="12"/>
    </row>
    <row r="145" spans="1:21" s="53" customFormat="1" x14ac:dyDescent="0.2">
      <c r="A145" s="345"/>
      <c r="B145" s="345"/>
      <c r="C145" s="347"/>
      <c r="E145" s="11"/>
      <c r="F145" s="12"/>
      <c r="G145" s="12"/>
      <c r="H145" s="12"/>
      <c r="I145" s="12"/>
      <c r="J145" s="12"/>
      <c r="K145" s="12"/>
      <c r="L145" s="12"/>
      <c r="M145" s="12"/>
      <c r="N145" s="12"/>
      <c r="O145" s="12"/>
      <c r="P145" s="12"/>
      <c r="Q145" s="12"/>
      <c r="R145" s="198"/>
      <c r="S145" s="12"/>
      <c r="T145" s="12"/>
      <c r="U145" s="12"/>
    </row>
    <row r="146" spans="1:21" s="53" customFormat="1" x14ac:dyDescent="0.2">
      <c r="A146" s="345"/>
      <c r="B146" s="345"/>
      <c r="C146" s="347"/>
      <c r="E146" s="11"/>
      <c r="F146" s="12"/>
      <c r="G146" s="12"/>
      <c r="H146" s="12"/>
      <c r="I146" s="12"/>
      <c r="J146" s="12"/>
      <c r="K146" s="12"/>
      <c r="L146" s="12"/>
      <c r="M146" s="12"/>
      <c r="N146" s="12"/>
      <c r="O146" s="12"/>
      <c r="P146" s="12"/>
      <c r="Q146" s="12"/>
      <c r="R146" s="198"/>
      <c r="S146" s="12"/>
      <c r="T146" s="12"/>
      <c r="U146" s="12"/>
    </row>
    <row r="147" spans="1:21" s="53" customFormat="1" x14ac:dyDescent="0.2">
      <c r="A147" s="345"/>
      <c r="B147" s="345"/>
      <c r="C147" s="347"/>
      <c r="E147" s="11"/>
      <c r="F147" s="12"/>
      <c r="G147" s="12"/>
      <c r="H147" s="12"/>
      <c r="I147" s="12"/>
      <c r="J147" s="12"/>
      <c r="K147" s="12"/>
      <c r="L147" s="12"/>
      <c r="M147" s="12"/>
      <c r="N147" s="12"/>
      <c r="O147" s="12"/>
      <c r="P147" s="12"/>
      <c r="Q147" s="12"/>
      <c r="R147" s="198"/>
      <c r="S147" s="12"/>
      <c r="T147" s="12"/>
      <c r="U147" s="12"/>
    </row>
    <row r="148" spans="1:21" s="53" customFormat="1" x14ac:dyDescent="0.2">
      <c r="A148" s="345"/>
      <c r="B148" s="345"/>
      <c r="C148" s="347"/>
      <c r="E148" s="11"/>
      <c r="F148" s="12"/>
      <c r="G148" s="12"/>
      <c r="H148" s="12"/>
      <c r="I148" s="12"/>
      <c r="J148" s="12"/>
      <c r="K148" s="12"/>
      <c r="L148" s="12"/>
      <c r="M148" s="12"/>
      <c r="N148" s="12"/>
      <c r="O148" s="12"/>
      <c r="P148" s="12"/>
      <c r="Q148" s="12"/>
      <c r="R148" s="198"/>
      <c r="S148" s="12"/>
      <c r="T148" s="12"/>
      <c r="U148" s="12"/>
    </row>
    <row r="149" spans="1:21" s="53" customFormat="1" x14ac:dyDescent="0.2">
      <c r="A149" s="345"/>
      <c r="B149" s="345"/>
      <c r="C149" s="347"/>
      <c r="E149" s="11"/>
      <c r="F149" s="12"/>
      <c r="G149" s="12"/>
      <c r="H149" s="12"/>
      <c r="I149" s="12"/>
      <c r="J149" s="12"/>
      <c r="K149" s="12"/>
      <c r="L149" s="12"/>
      <c r="M149" s="12"/>
      <c r="N149" s="12"/>
      <c r="O149" s="12"/>
      <c r="P149" s="12"/>
      <c r="Q149" s="12"/>
      <c r="R149" s="198"/>
      <c r="S149" s="12"/>
      <c r="T149" s="12"/>
      <c r="U149" s="12"/>
    </row>
    <row r="150" spans="1:21" s="53" customFormat="1" x14ac:dyDescent="0.2">
      <c r="A150" s="345"/>
      <c r="B150" s="345"/>
      <c r="C150" s="347"/>
      <c r="E150" s="11"/>
      <c r="F150" s="12"/>
      <c r="G150" s="12"/>
      <c r="H150" s="12"/>
      <c r="I150" s="12"/>
      <c r="J150" s="12"/>
      <c r="K150" s="12"/>
      <c r="L150" s="12"/>
      <c r="M150" s="12"/>
      <c r="N150" s="12"/>
      <c r="O150" s="12"/>
      <c r="P150" s="12"/>
      <c r="Q150" s="12"/>
      <c r="R150" s="198"/>
      <c r="S150" s="12"/>
      <c r="T150" s="12"/>
      <c r="U150" s="12"/>
    </row>
    <row r="151" spans="1:21" s="53" customFormat="1" x14ac:dyDescent="0.2">
      <c r="A151" s="345"/>
      <c r="B151" s="345"/>
      <c r="C151" s="347"/>
      <c r="E151" s="11"/>
      <c r="F151" s="12"/>
      <c r="G151" s="12"/>
      <c r="H151" s="12"/>
      <c r="I151" s="12"/>
      <c r="J151" s="12"/>
      <c r="K151" s="12"/>
      <c r="L151" s="12"/>
      <c r="M151" s="12"/>
      <c r="N151" s="12"/>
      <c r="O151" s="12"/>
      <c r="P151" s="12"/>
      <c r="Q151" s="12"/>
      <c r="R151" s="198"/>
      <c r="S151" s="12"/>
      <c r="T151" s="12"/>
      <c r="U151" s="12"/>
    </row>
    <row r="152" spans="1:21" s="53" customFormat="1" x14ac:dyDescent="0.2">
      <c r="A152" s="345"/>
      <c r="B152" s="345"/>
      <c r="C152" s="347"/>
      <c r="E152" s="11"/>
      <c r="F152" s="12"/>
      <c r="G152" s="12"/>
      <c r="H152" s="12"/>
      <c r="I152" s="12"/>
      <c r="J152" s="12"/>
      <c r="K152" s="12"/>
      <c r="L152" s="12"/>
      <c r="M152" s="12"/>
      <c r="N152" s="12"/>
      <c r="O152" s="12"/>
      <c r="P152" s="12"/>
      <c r="Q152" s="12"/>
      <c r="R152" s="198"/>
      <c r="S152" s="12"/>
      <c r="T152" s="12"/>
      <c r="U152" s="12"/>
    </row>
    <row r="153" spans="1:21" s="53" customFormat="1" x14ac:dyDescent="0.2">
      <c r="A153" s="11"/>
      <c r="B153" s="11"/>
      <c r="C153" s="139"/>
      <c r="E153" s="11"/>
      <c r="F153" s="12"/>
      <c r="G153" s="12"/>
      <c r="H153" s="12"/>
      <c r="I153" s="12"/>
      <c r="J153" s="12"/>
      <c r="K153" s="12"/>
      <c r="L153" s="12"/>
      <c r="M153" s="12"/>
      <c r="N153" s="12"/>
      <c r="O153" s="12"/>
      <c r="P153" s="12"/>
      <c r="Q153" s="12"/>
      <c r="R153" s="198"/>
      <c r="S153" s="12"/>
      <c r="T153" s="12"/>
      <c r="U153" s="12"/>
    </row>
    <row r="154" spans="1:21" s="53" customFormat="1" x14ac:dyDescent="0.2">
      <c r="A154" s="11"/>
      <c r="B154" s="11"/>
      <c r="C154" s="139"/>
      <c r="E154" s="11"/>
      <c r="F154" s="12"/>
      <c r="G154" s="12"/>
      <c r="H154" s="12"/>
      <c r="I154" s="12"/>
      <c r="J154" s="12"/>
      <c r="K154" s="12"/>
      <c r="L154" s="12"/>
      <c r="M154" s="12"/>
      <c r="N154" s="12"/>
      <c r="O154" s="12"/>
      <c r="P154" s="12"/>
      <c r="Q154" s="12"/>
      <c r="R154" s="198"/>
      <c r="S154" s="12"/>
      <c r="T154" s="12"/>
      <c r="U154" s="12"/>
    </row>
  </sheetData>
  <sheetProtection autoFilter="0"/>
  <mergeCells count="7">
    <mergeCell ref="F1:N1"/>
    <mergeCell ref="F2:N2"/>
    <mergeCell ref="C5:D5"/>
    <mergeCell ref="C6:D6"/>
    <mergeCell ref="F10:I10"/>
    <mergeCell ref="J10:M10"/>
    <mergeCell ref="N10:Q10"/>
  </mergeCells>
  <dataValidations count="1">
    <dataValidation type="list" allowBlank="1" showInputMessage="1" showErrorMessage="1" sqref="D13 D35 D57 D79 D101">
      <formula1>OP_Specialties</formula1>
    </dataValidation>
  </dataValidations>
  <pageMargins left="0.70866141732283472" right="0.70866141732283472" top="0.74803149606299213" bottom="0.74803149606299213" header="0.31496062992125984" footer="0.31496062992125984"/>
  <pageSetup paperSize="9" scale="51" fitToHeight="23" orientation="landscape" r:id="rId1"/>
  <headerFooter>
    <oddFooter>&amp;L&amp;F &amp;A&amp;RPage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584"/>
  <sheetViews>
    <sheetView showGridLines="0" zoomScale="90" zoomScaleNormal="90" workbookViewId="0">
      <pane xSplit="5" ySplit="12" topLeftCell="F13" activePane="bottomRight" state="frozen"/>
      <selection sqref="A1:C1"/>
      <selection pane="topRight" sqref="A1:C1"/>
      <selection pane="bottomLeft" sqref="A1:C1"/>
      <selection pane="bottomRight" sqref="A1:C1"/>
    </sheetView>
  </sheetViews>
  <sheetFormatPr defaultColWidth="9.140625" defaultRowHeight="12.75" x14ac:dyDescent="0.2"/>
  <cols>
    <col min="1" max="1" width="9.140625" style="11" hidden="1" customWidth="1"/>
    <col min="2" max="2" width="16.28515625" style="11" hidden="1" customWidth="1"/>
    <col min="3" max="3" width="17.28515625" style="53" customWidth="1"/>
    <col min="4" max="4" width="11.28515625" style="53" customWidth="1"/>
    <col min="5" max="5" width="98.5703125" style="11" customWidth="1"/>
    <col min="6" max="17" width="9.28515625" style="12" customWidth="1"/>
    <col min="18" max="18" width="1.7109375" style="12" customWidth="1"/>
    <col min="19" max="19" width="9.28515625" style="12" customWidth="1"/>
    <col min="20" max="21" width="10.42578125" style="12" customWidth="1"/>
    <col min="22" max="22" width="10.42578125" style="11" customWidth="1"/>
    <col min="23" max="16384" width="9.140625" style="11"/>
  </cols>
  <sheetData>
    <row r="1" spans="1:21" ht="12.75" customHeight="1" x14ac:dyDescent="0.2">
      <c r="C1" s="10" t="s">
        <v>7</v>
      </c>
      <c r="D1" s="11"/>
      <c r="E1" s="12"/>
      <c r="F1" s="574" t="s">
        <v>159</v>
      </c>
      <c r="G1" s="574"/>
      <c r="H1" s="574"/>
      <c r="I1" s="574"/>
      <c r="J1" s="574"/>
      <c r="K1" s="574"/>
      <c r="L1" s="574"/>
      <c r="M1" s="574"/>
      <c r="N1" s="574"/>
      <c r="O1" s="210"/>
      <c r="P1" s="210"/>
      <c r="U1" s="11"/>
    </row>
    <row r="2" spans="1:21" x14ac:dyDescent="0.2">
      <c r="D2" s="11"/>
      <c r="E2" s="12"/>
      <c r="F2" s="566" t="s">
        <v>203</v>
      </c>
      <c r="G2" s="574"/>
      <c r="H2" s="574"/>
      <c r="I2" s="574"/>
      <c r="J2" s="574"/>
      <c r="K2" s="574"/>
      <c r="L2" s="574"/>
      <c r="M2" s="574"/>
      <c r="N2" s="574"/>
      <c r="U2" s="11"/>
    </row>
    <row r="3" spans="1:21" x14ac:dyDescent="0.2">
      <c r="C3" s="10" t="s">
        <v>11</v>
      </c>
      <c r="D3" s="11"/>
      <c r="E3" s="12"/>
      <c r="U3" s="11"/>
    </row>
    <row r="5" spans="1:21" ht="15" customHeight="1" x14ac:dyDescent="0.2">
      <c r="C5" s="567" t="s">
        <v>23</v>
      </c>
      <c r="D5" s="568"/>
      <c r="E5" s="406" t="str">
        <f>HB_Name</f>
        <v>Lothian</v>
      </c>
    </row>
    <row r="6" spans="1:21" ht="15" customHeight="1" x14ac:dyDescent="0.2">
      <c r="C6" s="567" t="s">
        <v>18</v>
      </c>
      <c r="D6" s="568"/>
      <c r="E6" s="406">
        <f>'1.Front Page'!B7</f>
        <v>43642</v>
      </c>
    </row>
    <row r="7" spans="1:21" ht="13.5" thickBot="1" x14ac:dyDescent="0.25"/>
    <row r="8" spans="1:21" ht="16.5" thickBot="1" x14ac:dyDescent="0.3">
      <c r="C8" s="454" t="s">
        <v>252</v>
      </c>
      <c r="D8" s="452"/>
      <c r="E8" s="453"/>
    </row>
    <row r="9" spans="1:21" ht="13.5" thickBot="1" x14ac:dyDescent="0.25"/>
    <row r="10" spans="1:21" s="14" customFormat="1" x14ac:dyDescent="0.2">
      <c r="C10" s="435"/>
      <c r="D10" s="428"/>
      <c r="E10" s="91"/>
      <c r="F10" s="569" t="s">
        <v>4</v>
      </c>
      <c r="G10" s="570"/>
      <c r="H10" s="570"/>
      <c r="I10" s="571"/>
      <c r="J10" s="569" t="s">
        <v>5</v>
      </c>
      <c r="K10" s="570"/>
      <c r="L10" s="570"/>
      <c r="M10" s="571"/>
      <c r="N10" s="569" t="s">
        <v>6</v>
      </c>
      <c r="O10" s="570"/>
      <c r="P10" s="570"/>
      <c r="Q10" s="571"/>
      <c r="R10" s="92"/>
      <c r="S10" s="93" t="s">
        <v>4</v>
      </c>
      <c r="T10" s="94" t="s">
        <v>5</v>
      </c>
      <c r="U10" s="95" t="s">
        <v>6</v>
      </c>
    </row>
    <row r="11" spans="1:21" s="14" customFormat="1" x14ac:dyDescent="0.2">
      <c r="C11" s="436" t="s">
        <v>36</v>
      </c>
      <c r="D11" s="429"/>
      <c r="E11" s="16"/>
      <c r="F11" s="17" t="s">
        <v>0</v>
      </c>
      <c r="G11" s="18" t="s">
        <v>1</v>
      </c>
      <c r="H11" s="18" t="s">
        <v>2</v>
      </c>
      <c r="I11" s="19" t="s">
        <v>3</v>
      </c>
      <c r="J11" s="17" t="s">
        <v>0</v>
      </c>
      <c r="K11" s="18" t="s">
        <v>1</v>
      </c>
      <c r="L11" s="18" t="s">
        <v>2</v>
      </c>
      <c r="M11" s="19" t="s">
        <v>3</v>
      </c>
      <c r="N11" s="17" t="s">
        <v>0</v>
      </c>
      <c r="O11" s="18" t="s">
        <v>1</v>
      </c>
      <c r="P11" s="18" t="s">
        <v>2</v>
      </c>
      <c r="Q11" s="19" t="s">
        <v>3</v>
      </c>
      <c r="R11" s="20"/>
      <c r="S11" s="17"/>
      <c r="T11" s="18"/>
      <c r="U11" s="96"/>
    </row>
    <row r="12" spans="1:21" s="142" customFormat="1" ht="26.25" thickBot="1" x14ac:dyDescent="0.25">
      <c r="A12" s="142" t="s">
        <v>95</v>
      </c>
      <c r="B12" s="142" t="s">
        <v>96</v>
      </c>
      <c r="C12" s="437" t="s">
        <v>51</v>
      </c>
      <c r="D12" s="430" t="s">
        <v>10</v>
      </c>
      <c r="E12" s="144"/>
      <c r="F12" s="145" t="s">
        <v>97</v>
      </c>
      <c r="G12" s="146" t="s">
        <v>98</v>
      </c>
      <c r="H12" s="146" t="s">
        <v>99</v>
      </c>
      <c r="I12" s="147" t="s">
        <v>100</v>
      </c>
      <c r="J12" s="145" t="s">
        <v>101</v>
      </c>
      <c r="K12" s="146" t="s">
        <v>102</v>
      </c>
      <c r="L12" s="146" t="s">
        <v>103</v>
      </c>
      <c r="M12" s="147" t="s">
        <v>104</v>
      </c>
      <c r="N12" s="145" t="s">
        <v>105</v>
      </c>
      <c r="O12" s="146" t="s">
        <v>106</v>
      </c>
      <c r="P12" s="146" t="s">
        <v>107</v>
      </c>
      <c r="Q12" s="147" t="s">
        <v>108</v>
      </c>
      <c r="R12" s="148"/>
      <c r="S12" s="145" t="s">
        <v>4</v>
      </c>
      <c r="T12" s="146" t="s">
        <v>5</v>
      </c>
      <c r="U12" s="149" t="s">
        <v>6</v>
      </c>
    </row>
    <row r="13" spans="1:21" ht="18.75" thickBot="1" x14ac:dyDescent="0.3">
      <c r="A13" s="11" t="str">
        <f>$E$5</f>
        <v>Lothian</v>
      </c>
      <c r="B13" s="11" t="str">
        <f>CONCATENATE(C13,D13)</f>
        <v>All CancerAll Cancer</v>
      </c>
      <c r="C13" s="135" t="str">
        <f>D13</f>
        <v>All Cancer</v>
      </c>
      <c r="D13" s="431" t="s">
        <v>49</v>
      </c>
      <c r="E13" s="80"/>
      <c r="F13" s="81"/>
      <c r="G13" s="81"/>
      <c r="H13" s="81"/>
      <c r="I13" s="81"/>
      <c r="J13" s="81"/>
      <c r="K13" s="81"/>
      <c r="L13" s="81"/>
      <c r="M13" s="81"/>
      <c r="N13" s="69"/>
      <c r="O13" s="69"/>
      <c r="P13" s="69"/>
      <c r="Q13" s="69"/>
      <c r="R13" s="69"/>
      <c r="S13" s="69"/>
      <c r="T13" s="69"/>
      <c r="U13" s="82"/>
    </row>
    <row r="14" spans="1:21" s="14" customFormat="1" x14ac:dyDescent="0.2">
      <c r="A14" s="11" t="str">
        <f t="shared" ref="A14:A77" si="0">$E$5</f>
        <v>Lothian</v>
      </c>
      <c r="B14" s="11" t="str">
        <f t="shared" ref="B14:B77" si="1">CONCATENATE(C14,D14)</f>
        <v>All Cancer1</v>
      </c>
      <c r="C14" s="136" t="str">
        <f>C13</f>
        <v>All Cancer</v>
      </c>
      <c r="D14" s="84">
        <v>1</v>
      </c>
      <c r="E14" s="21" t="s">
        <v>80</v>
      </c>
      <c r="F14" s="62">
        <f>SUM(F41,F68,F95,F122,F149,F176,F203,F230,F257,F284)</f>
        <v>0</v>
      </c>
      <c r="G14" s="20"/>
      <c r="H14" s="20"/>
      <c r="I14" s="117"/>
      <c r="J14" s="116"/>
      <c r="K14" s="20"/>
      <c r="L14" s="20"/>
      <c r="M14" s="117"/>
      <c r="N14" s="116"/>
      <c r="O14" s="20"/>
      <c r="P14" s="20"/>
      <c r="Q14" s="117"/>
      <c r="R14" s="20"/>
      <c r="S14" s="116"/>
      <c r="T14" s="20"/>
      <c r="U14" s="118"/>
    </row>
    <row r="15" spans="1:21" x14ac:dyDescent="0.2">
      <c r="A15" s="11" t="str">
        <f t="shared" si="0"/>
        <v>Lothian</v>
      </c>
      <c r="B15" s="11" t="str">
        <f t="shared" si="1"/>
        <v>All Cancer2</v>
      </c>
      <c r="C15" s="136" t="str">
        <f t="shared" ref="C15:C39" si="2">C14</f>
        <v>All Cancer</v>
      </c>
      <c r="D15" s="84">
        <v>2</v>
      </c>
      <c r="E15" s="21" t="s">
        <v>81</v>
      </c>
      <c r="F15" s="62">
        <f>SUM(F42,F69,F96,F123,F150,F177,F204,F231,F258,F285)</f>
        <v>0</v>
      </c>
      <c r="G15" s="20"/>
      <c r="H15" s="20"/>
      <c r="I15" s="117"/>
      <c r="J15" s="116"/>
      <c r="K15" s="20"/>
      <c r="L15" s="20"/>
      <c r="M15" s="117"/>
      <c r="N15" s="116"/>
      <c r="O15" s="20"/>
      <c r="P15" s="20"/>
      <c r="Q15" s="117"/>
      <c r="R15" s="20"/>
      <c r="S15" s="116"/>
      <c r="T15" s="20"/>
      <c r="U15" s="118"/>
    </row>
    <row r="16" spans="1:21" x14ac:dyDescent="0.2">
      <c r="A16" s="11" t="str">
        <f t="shared" si="0"/>
        <v>Lothian</v>
      </c>
      <c r="B16" s="11" t="str">
        <f t="shared" si="1"/>
        <v>All Cancer3</v>
      </c>
      <c r="C16" s="136" t="str">
        <f t="shared" si="2"/>
        <v>All Cancer</v>
      </c>
      <c r="D16" s="84">
        <v>3</v>
      </c>
      <c r="E16" s="21" t="s">
        <v>205</v>
      </c>
      <c r="F16" s="62">
        <f>SUM(F43,F70,F97,F124,F151,F178,F205,F232,F259,F286)</f>
        <v>0</v>
      </c>
      <c r="G16" s="20"/>
      <c r="H16" s="20"/>
      <c r="I16" s="117"/>
      <c r="J16" s="116"/>
      <c r="K16" s="20"/>
      <c r="L16" s="20"/>
      <c r="M16" s="117"/>
      <c r="N16" s="116"/>
      <c r="O16" s="20"/>
      <c r="P16" s="20"/>
      <c r="Q16" s="117"/>
      <c r="R16" s="20"/>
      <c r="S16" s="116"/>
      <c r="T16" s="20"/>
      <c r="U16" s="118"/>
    </row>
    <row r="17" spans="1:21" x14ac:dyDescent="0.2">
      <c r="A17" s="11" t="str">
        <f t="shared" si="0"/>
        <v>Lothian</v>
      </c>
      <c r="B17" s="11" t="str">
        <f t="shared" si="1"/>
        <v xml:space="preserve">All Cancer </v>
      </c>
      <c r="C17" s="136" t="str">
        <f t="shared" si="2"/>
        <v>All Cancer</v>
      </c>
      <c r="D17" s="85" t="s">
        <v>79</v>
      </c>
      <c r="E17" s="20"/>
      <c r="F17" s="20"/>
      <c r="G17" s="20"/>
      <c r="H17" s="20"/>
      <c r="I17" s="117"/>
      <c r="J17" s="116"/>
      <c r="K17" s="20"/>
      <c r="L17" s="20"/>
      <c r="M17" s="117"/>
      <c r="N17" s="116"/>
      <c r="O17" s="20"/>
      <c r="P17" s="20"/>
      <c r="Q17" s="117"/>
      <c r="R17" s="20"/>
      <c r="S17" s="116"/>
      <c r="T17" s="20"/>
      <c r="U17" s="118"/>
    </row>
    <row r="18" spans="1:21" s="14" customFormat="1" x14ac:dyDescent="0.2">
      <c r="A18" s="11" t="str">
        <f t="shared" si="0"/>
        <v>Lothian</v>
      </c>
      <c r="B18" s="11" t="str">
        <f t="shared" si="1"/>
        <v xml:space="preserve">All Cancer </v>
      </c>
      <c r="C18" s="136" t="str">
        <f t="shared" si="2"/>
        <v>All Cancer</v>
      </c>
      <c r="D18" s="84" t="s">
        <v>79</v>
      </c>
      <c r="E18" s="21" t="s">
        <v>33</v>
      </c>
      <c r="F18" s="23"/>
      <c r="G18" s="24"/>
      <c r="H18" s="24"/>
      <c r="I18" s="25"/>
      <c r="J18" s="23"/>
      <c r="K18" s="24"/>
      <c r="L18" s="24"/>
      <c r="M18" s="25"/>
      <c r="N18" s="23"/>
      <c r="O18" s="24"/>
      <c r="P18" s="24"/>
      <c r="Q18" s="25"/>
      <c r="R18" s="20"/>
      <c r="S18" s="71"/>
      <c r="T18" s="72"/>
      <c r="U18" s="97"/>
    </row>
    <row r="19" spans="1:21" x14ac:dyDescent="0.2">
      <c r="A19" s="11" t="str">
        <f t="shared" si="0"/>
        <v>Lothian</v>
      </c>
      <c r="B19" s="11" t="str">
        <f t="shared" si="1"/>
        <v>All Cancer4</v>
      </c>
      <c r="C19" s="136" t="str">
        <f t="shared" si="2"/>
        <v>All Cancer</v>
      </c>
      <c r="D19" s="151">
        <v>4</v>
      </c>
      <c r="E19" s="152" t="s">
        <v>206</v>
      </c>
      <c r="F19" s="153">
        <f t="shared" ref="F19:Q19" si="3">SUM(F46,F73,F100,F127,F154,F181,F208,F235,F262,F289)</f>
        <v>0</v>
      </c>
      <c r="G19" s="154">
        <f t="shared" si="3"/>
        <v>0</v>
      </c>
      <c r="H19" s="154">
        <f t="shared" si="3"/>
        <v>0</v>
      </c>
      <c r="I19" s="155">
        <f t="shared" si="3"/>
        <v>0</v>
      </c>
      <c r="J19" s="153">
        <f t="shared" si="3"/>
        <v>0</v>
      </c>
      <c r="K19" s="154">
        <f t="shared" si="3"/>
        <v>0</v>
      </c>
      <c r="L19" s="154">
        <f t="shared" si="3"/>
        <v>0</v>
      </c>
      <c r="M19" s="155">
        <f t="shared" si="3"/>
        <v>0</v>
      </c>
      <c r="N19" s="153">
        <f t="shared" si="3"/>
        <v>0</v>
      </c>
      <c r="O19" s="154">
        <f t="shared" si="3"/>
        <v>0</v>
      </c>
      <c r="P19" s="154">
        <f t="shared" si="3"/>
        <v>0</v>
      </c>
      <c r="Q19" s="155">
        <f t="shared" si="3"/>
        <v>0</v>
      </c>
      <c r="R19" s="169"/>
      <c r="S19" s="179">
        <f>SUM(F19:I19)</f>
        <v>0</v>
      </c>
      <c r="T19" s="180">
        <f>SUM(J19:M19)</f>
        <v>0</v>
      </c>
      <c r="U19" s="181">
        <f>SUM(N19:Q19)</f>
        <v>0</v>
      </c>
    </row>
    <row r="20" spans="1:21" x14ac:dyDescent="0.2">
      <c r="A20" s="11" t="str">
        <f t="shared" si="0"/>
        <v>Lothian</v>
      </c>
      <c r="B20" s="11" t="str">
        <f t="shared" si="1"/>
        <v>All Cancer5</v>
      </c>
      <c r="C20" s="136" t="str">
        <f t="shared" si="2"/>
        <v>All Cancer</v>
      </c>
      <c r="D20" s="182">
        <v>5</v>
      </c>
      <c r="E20" s="158" t="s">
        <v>13</v>
      </c>
      <c r="F20" s="153">
        <f t="shared" ref="F20:Q20" si="4">SUM(F47,F74,F101,F128,F155,F182,F209,F236,F263,F290)</f>
        <v>0</v>
      </c>
      <c r="G20" s="154">
        <f t="shared" si="4"/>
        <v>0</v>
      </c>
      <c r="H20" s="154">
        <f t="shared" si="4"/>
        <v>0</v>
      </c>
      <c r="I20" s="155">
        <f t="shared" si="4"/>
        <v>0</v>
      </c>
      <c r="J20" s="153">
        <f t="shared" si="4"/>
        <v>0</v>
      </c>
      <c r="K20" s="154">
        <f t="shared" si="4"/>
        <v>0</v>
      </c>
      <c r="L20" s="154">
        <f t="shared" si="4"/>
        <v>0</v>
      </c>
      <c r="M20" s="155">
        <f t="shared" si="4"/>
        <v>0</v>
      </c>
      <c r="N20" s="153">
        <f t="shared" si="4"/>
        <v>0</v>
      </c>
      <c r="O20" s="154">
        <f t="shared" si="4"/>
        <v>0</v>
      </c>
      <c r="P20" s="154">
        <f t="shared" si="4"/>
        <v>0</v>
      </c>
      <c r="Q20" s="155">
        <f t="shared" si="4"/>
        <v>0</v>
      </c>
      <c r="R20" s="169"/>
      <c r="S20" s="159">
        <f t="shared" ref="S20" si="5">SUM(F20:I20)</f>
        <v>0</v>
      </c>
      <c r="T20" s="160">
        <f t="shared" ref="T20" si="6">SUM(J20:M20)</f>
        <v>0</v>
      </c>
      <c r="U20" s="162">
        <f t="shared" ref="U20" si="7">SUM(N20:Q20)</f>
        <v>0</v>
      </c>
    </row>
    <row r="21" spans="1:21" s="14" customFormat="1" x14ac:dyDescent="0.2">
      <c r="A21" s="11" t="str">
        <f t="shared" si="0"/>
        <v>Lothian</v>
      </c>
      <c r="B21" s="11" t="str">
        <f t="shared" si="1"/>
        <v>All Cancer6</v>
      </c>
      <c r="C21" s="136" t="str">
        <f t="shared" si="2"/>
        <v>All Cancer</v>
      </c>
      <c r="D21" s="84">
        <v>6</v>
      </c>
      <c r="E21" s="21" t="s">
        <v>16</v>
      </c>
      <c r="F21" s="62">
        <f>F19-F20</f>
        <v>0</v>
      </c>
      <c r="G21" s="63">
        <f t="shared" ref="G21:U21" si="8">G19-G20</f>
        <v>0</v>
      </c>
      <c r="H21" s="63">
        <f t="shared" si="8"/>
        <v>0</v>
      </c>
      <c r="I21" s="64">
        <f t="shared" si="8"/>
        <v>0</v>
      </c>
      <c r="J21" s="62">
        <f t="shared" si="8"/>
        <v>0</v>
      </c>
      <c r="K21" s="63">
        <f t="shared" si="8"/>
        <v>0</v>
      </c>
      <c r="L21" s="63">
        <f t="shared" si="8"/>
        <v>0</v>
      </c>
      <c r="M21" s="64">
        <f t="shared" si="8"/>
        <v>0</v>
      </c>
      <c r="N21" s="62">
        <f t="shared" si="8"/>
        <v>0</v>
      </c>
      <c r="O21" s="63">
        <f t="shared" si="8"/>
        <v>0</v>
      </c>
      <c r="P21" s="63">
        <f t="shared" si="8"/>
        <v>0</v>
      </c>
      <c r="Q21" s="64">
        <f t="shared" si="8"/>
        <v>0</v>
      </c>
      <c r="R21" s="65"/>
      <c r="S21" s="64">
        <f t="shared" si="8"/>
        <v>0</v>
      </c>
      <c r="T21" s="63">
        <f t="shared" si="8"/>
        <v>0</v>
      </c>
      <c r="U21" s="100">
        <f t="shared" si="8"/>
        <v>0</v>
      </c>
    </row>
    <row r="22" spans="1:21" s="42" customFormat="1" x14ac:dyDescent="0.2">
      <c r="A22" s="11" t="str">
        <f t="shared" si="0"/>
        <v>Lothian</v>
      </c>
      <c r="B22" s="11" t="str">
        <f t="shared" si="1"/>
        <v xml:space="preserve">All Cancer </v>
      </c>
      <c r="C22" s="136" t="str">
        <f t="shared" si="2"/>
        <v>All Cancer</v>
      </c>
      <c r="D22" s="88" t="s">
        <v>79</v>
      </c>
      <c r="E22" s="34"/>
      <c r="F22" s="74"/>
      <c r="G22" s="75"/>
      <c r="H22" s="75"/>
      <c r="I22" s="76"/>
      <c r="J22" s="77"/>
      <c r="K22" s="56"/>
      <c r="L22" s="56"/>
      <c r="M22" s="78"/>
      <c r="N22" s="77"/>
      <c r="O22" s="56"/>
      <c r="P22" s="56"/>
      <c r="Q22" s="78"/>
      <c r="R22" s="79"/>
      <c r="S22" s="77"/>
      <c r="T22" s="56"/>
      <c r="U22" s="101"/>
    </row>
    <row r="23" spans="1:21" s="14" customFormat="1" x14ac:dyDescent="0.2">
      <c r="A23" s="11" t="str">
        <f t="shared" si="0"/>
        <v>Lothian</v>
      </c>
      <c r="B23" s="11" t="str">
        <f t="shared" si="1"/>
        <v xml:space="preserve">All Cancer </v>
      </c>
      <c r="C23" s="136" t="str">
        <f t="shared" si="2"/>
        <v>All Cancer</v>
      </c>
      <c r="D23" s="84" t="s">
        <v>79</v>
      </c>
      <c r="E23" s="21" t="s">
        <v>29</v>
      </c>
      <c r="F23" s="71"/>
      <c r="G23" s="72"/>
      <c r="H23" s="72"/>
      <c r="I23" s="73"/>
      <c r="J23" s="71"/>
      <c r="K23" s="72"/>
      <c r="L23" s="72"/>
      <c r="M23" s="73"/>
      <c r="N23" s="71"/>
      <c r="O23" s="72"/>
      <c r="P23" s="72"/>
      <c r="Q23" s="73"/>
      <c r="R23" s="65"/>
      <c r="S23" s="71"/>
      <c r="T23" s="72"/>
      <c r="U23" s="97"/>
    </row>
    <row r="24" spans="1:21" s="42" customFormat="1" x14ac:dyDescent="0.2">
      <c r="A24" s="11" t="str">
        <f t="shared" si="0"/>
        <v>Lothian</v>
      </c>
      <c r="B24" s="11" t="str">
        <f t="shared" si="1"/>
        <v>All Cancer7</v>
      </c>
      <c r="C24" s="136" t="str">
        <f t="shared" si="2"/>
        <v>All Cancer</v>
      </c>
      <c r="D24" s="151">
        <v>7</v>
      </c>
      <c r="E24" s="152" t="s">
        <v>46</v>
      </c>
      <c r="F24" s="153">
        <f t="shared" ref="F24:Q24" si="9">SUM(F51,F78,F105,F132,F159,F186,F213,F240,F267,F294)</f>
        <v>0</v>
      </c>
      <c r="G24" s="154">
        <f t="shared" si="9"/>
        <v>0</v>
      </c>
      <c r="H24" s="154">
        <f t="shared" si="9"/>
        <v>0</v>
      </c>
      <c r="I24" s="155">
        <f t="shared" si="9"/>
        <v>0</v>
      </c>
      <c r="J24" s="153">
        <f t="shared" si="9"/>
        <v>0</v>
      </c>
      <c r="K24" s="154">
        <f t="shared" si="9"/>
        <v>0</v>
      </c>
      <c r="L24" s="154">
        <f t="shared" si="9"/>
        <v>0</v>
      </c>
      <c r="M24" s="155">
        <f t="shared" si="9"/>
        <v>0</v>
      </c>
      <c r="N24" s="153">
        <f t="shared" si="9"/>
        <v>0</v>
      </c>
      <c r="O24" s="154">
        <f t="shared" si="9"/>
        <v>0</v>
      </c>
      <c r="P24" s="154">
        <f t="shared" si="9"/>
        <v>0</v>
      </c>
      <c r="Q24" s="155">
        <f t="shared" si="9"/>
        <v>0</v>
      </c>
      <c r="R24" s="156"/>
      <c r="S24" s="153">
        <f>SUM(F24:I24)</f>
        <v>0</v>
      </c>
      <c r="T24" s="154">
        <f>SUM(J24:M24)</f>
        <v>0</v>
      </c>
      <c r="U24" s="157">
        <f>SUM(N24:Q24)</f>
        <v>0</v>
      </c>
    </row>
    <row r="25" spans="1:21" s="42" customFormat="1" x14ac:dyDescent="0.2">
      <c r="A25" s="11" t="str">
        <f t="shared" si="0"/>
        <v>Lothian</v>
      </c>
      <c r="B25" s="11" t="str">
        <f t="shared" si="1"/>
        <v>All Cancer8</v>
      </c>
      <c r="C25" s="136" t="str">
        <f t="shared" si="2"/>
        <v>All Cancer</v>
      </c>
      <c r="D25" s="151">
        <v>8</v>
      </c>
      <c r="E25" s="158" t="s">
        <v>53</v>
      </c>
      <c r="F25" s="153">
        <f t="shared" ref="F25:Q25" si="10">SUM(F52,F79,F106,F133,F160,F187,F214,F241,F268,F295)</f>
        <v>0</v>
      </c>
      <c r="G25" s="154">
        <f t="shared" si="10"/>
        <v>0</v>
      </c>
      <c r="H25" s="154">
        <f t="shared" si="10"/>
        <v>0</v>
      </c>
      <c r="I25" s="155">
        <f t="shared" si="10"/>
        <v>0</v>
      </c>
      <c r="J25" s="153">
        <f t="shared" si="10"/>
        <v>0</v>
      </c>
      <c r="K25" s="154">
        <f t="shared" si="10"/>
        <v>0</v>
      </c>
      <c r="L25" s="154">
        <f t="shared" si="10"/>
        <v>0</v>
      </c>
      <c r="M25" s="155">
        <f t="shared" si="10"/>
        <v>0</v>
      </c>
      <c r="N25" s="153">
        <f t="shared" si="10"/>
        <v>0</v>
      </c>
      <c r="O25" s="154">
        <f t="shared" si="10"/>
        <v>0</v>
      </c>
      <c r="P25" s="154">
        <f t="shared" si="10"/>
        <v>0</v>
      </c>
      <c r="Q25" s="155">
        <f t="shared" si="10"/>
        <v>0</v>
      </c>
      <c r="R25" s="156"/>
      <c r="S25" s="159">
        <f t="shared" ref="S25:S26" si="11">SUM(F25:I25)</f>
        <v>0</v>
      </c>
      <c r="T25" s="160">
        <f t="shared" ref="T25:T26" si="12">SUM(J25:M25)</f>
        <v>0</v>
      </c>
      <c r="U25" s="162">
        <f t="shared" ref="U25:U26" si="13">SUM(N25:Q25)</f>
        <v>0</v>
      </c>
    </row>
    <row r="26" spans="1:21" s="42" customFormat="1" x14ac:dyDescent="0.2">
      <c r="A26" s="11" t="str">
        <f t="shared" si="0"/>
        <v>Lothian</v>
      </c>
      <c r="B26" s="11" t="str">
        <f t="shared" si="1"/>
        <v>All Cancer9</v>
      </c>
      <c r="C26" s="136" t="str">
        <f t="shared" si="2"/>
        <v>All Cancer</v>
      </c>
      <c r="D26" s="84">
        <v>9</v>
      </c>
      <c r="E26" s="21" t="s">
        <v>32</v>
      </c>
      <c r="F26" s="62">
        <f t="shared" ref="F26:Q26" si="14">SUM(F24:F25)</f>
        <v>0</v>
      </c>
      <c r="G26" s="63">
        <f t="shared" si="14"/>
        <v>0</v>
      </c>
      <c r="H26" s="63">
        <f t="shared" si="14"/>
        <v>0</v>
      </c>
      <c r="I26" s="64">
        <f t="shared" si="14"/>
        <v>0</v>
      </c>
      <c r="J26" s="62">
        <f t="shared" si="14"/>
        <v>0</v>
      </c>
      <c r="K26" s="63">
        <f t="shared" si="14"/>
        <v>0</v>
      </c>
      <c r="L26" s="63">
        <f t="shared" si="14"/>
        <v>0</v>
      </c>
      <c r="M26" s="64">
        <f t="shared" si="14"/>
        <v>0</v>
      </c>
      <c r="N26" s="62">
        <f t="shared" si="14"/>
        <v>0</v>
      </c>
      <c r="O26" s="63">
        <f t="shared" si="14"/>
        <v>0</v>
      </c>
      <c r="P26" s="63">
        <f t="shared" si="14"/>
        <v>0</v>
      </c>
      <c r="Q26" s="64">
        <f t="shared" si="14"/>
        <v>0</v>
      </c>
      <c r="R26" s="65"/>
      <c r="S26" s="62">
        <f t="shared" si="11"/>
        <v>0</v>
      </c>
      <c r="T26" s="63">
        <f t="shared" si="12"/>
        <v>0</v>
      </c>
      <c r="U26" s="100">
        <f t="shared" si="13"/>
        <v>0</v>
      </c>
    </row>
    <row r="27" spans="1:21" s="42" customFormat="1" x14ac:dyDescent="0.2">
      <c r="A27" s="11" t="str">
        <f t="shared" si="0"/>
        <v>Lothian</v>
      </c>
      <c r="B27" s="11" t="str">
        <f t="shared" si="1"/>
        <v xml:space="preserve">All Cancer </v>
      </c>
      <c r="C27" s="136" t="str">
        <f t="shared" si="2"/>
        <v>All Cancer</v>
      </c>
      <c r="D27" s="89" t="s">
        <v>79</v>
      </c>
      <c r="E27" s="43"/>
      <c r="F27" s="77"/>
      <c r="G27" s="56"/>
      <c r="H27" s="56"/>
      <c r="I27" s="78"/>
      <c r="J27" s="77"/>
      <c r="K27" s="56"/>
      <c r="L27" s="56"/>
      <c r="M27" s="78"/>
      <c r="N27" s="77"/>
      <c r="O27" s="56"/>
      <c r="P27" s="56"/>
      <c r="Q27" s="78"/>
      <c r="R27" s="56"/>
      <c r="S27" s="77"/>
      <c r="T27" s="56"/>
      <c r="U27" s="101"/>
    </row>
    <row r="28" spans="1:21" s="14" customFormat="1" x14ac:dyDescent="0.2">
      <c r="A28" s="11" t="str">
        <f t="shared" si="0"/>
        <v>Lothian</v>
      </c>
      <c r="B28" s="11" t="str">
        <f t="shared" si="1"/>
        <v xml:space="preserve">All Cancer </v>
      </c>
      <c r="C28" s="136" t="str">
        <f t="shared" si="2"/>
        <v>All Cancer</v>
      </c>
      <c r="D28" s="84" t="s">
        <v>79</v>
      </c>
      <c r="E28" s="21" t="s">
        <v>24</v>
      </c>
      <c r="F28" s="71"/>
      <c r="G28" s="72"/>
      <c r="H28" s="72"/>
      <c r="I28" s="73"/>
      <c r="J28" s="71"/>
      <c r="K28" s="72"/>
      <c r="L28" s="72"/>
      <c r="M28" s="73"/>
      <c r="N28" s="71"/>
      <c r="O28" s="72"/>
      <c r="P28" s="72"/>
      <c r="Q28" s="73"/>
      <c r="R28" s="56"/>
      <c r="S28" s="71"/>
      <c r="T28" s="72"/>
      <c r="U28" s="97"/>
    </row>
    <row r="29" spans="1:21" x14ac:dyDescent="0.2">
      <c r="A29" s="11" t="str">
        <f t="shared" si="0"/>
        <v>Lothian</v>
      </c>
      <c r="B29" s="11" t="str">
        <f t="shared" si="1"/>
        <v>All Cancer10</v>
      </c>
      <c r="C29" s="136" t="str">
        <f t="shared" si="2"/>
        <v>All Cancer</v>
      </c>
      <c r="D29" s="151">
        <v>10</v>
      </c>
      <c r="E29" s="152" t="s">
        <v>109</v>
      </c>
      <c r="F29" s="153">
        <f>F21-F24</f>
        <v>0</v>
      </c>
      <c r="G29" s="154">
        <f t="shared" ref="G29:U29" si="15">G21-G24</f>
        <v>0</v>
      </c>
      <c r="H29" s="154">
        <f t="shared" si="15"/>
        <v>0</v>
      </c>
      <c r="I29" s="155">
        <f t="shared" si="15"/>
        <v>0</v>
      </c>
      <c r="J29" s="153">
        <f t="shared" si="15"/>
        <v>0</v>
      </c>
      <c r="K29" s="154">
        <f t="shared" si="15"/>
        <v>0</v>
      </c>
      <c r="L29" s="154">
        <f t="shared" si="15"/>
        <v>0</v>
      </c>
      <c r="M29" s="155">
        <f t="shared" si="15"/>
        <v>0</v>
      </c>
      <c r="N29" s="153">
        <f t="shared" si="15"/>
        <v>0</v>
      </c>
      <c r="O29" s="154">
        <f t="shared" si="15"/>
        <v>0</v>
      </c>
      <c r="P29" s="154">
        <f t="shared" si="15"/>
        <v>0</v>
      </c>
      <c r="Q29" s="155">
        <f t="shared" si="15"/>
        <v>0</v>
      </c>
      <c r="R29" s="156"/>
      <c r="S29" s="159">
        <f t="shared" si="15"/>
        <v>0</v>
      </c>
      <c r="T29" s="154">
        <f t="shared" si="15"/>
        <v>0</v>
      </c>
      <c r="U29" s="157">
        <f t="shared" si="15"/>
        <v>0</v>
      </c>
    </row>
    <row r="30" spans="1:21" x14ac:dyDescent="0.2">
      <c r="A30" s="11" t="str">
        <f t="shared" si="0"/>
        <v>Lothian</v>
      </c>
      <c r="B30" s="11" t="str">
        <f t="shared" si="1"/>
        <v>All Cancer11</v>
      </c>
      <c r="C30" s="136" t="str">
        <f t="shared" si="2"/>
        <v>All Cancer</v>
      </c>
      <c r="D30" s="151">
        <v>11</v>
      </c>
      <c r="E30" s="152" t="s">
        <v>110</v>
      </c>
      <c r="F30" s="159">
        <f t="shared" ref="F30:U30" si="16">F21-F26</f>
        <v>0</v>
      </c>
      <c r="G30" s="160">
        <f t="shared" si="16"/>
        <v>0</v>
      </c>
      <c r="H30" s="160">
        <f t="shared" si="16"/>
        <v>0</v>
      </c>
      <c r="I30" s="161">
        <f t="shared" si="16"/>
        <v>0</v>
      </c>
      <c r="J30" s="159">
        <f t="shared" si="16"/>
        <v>0</v>
      </c>
      <c r="K30" s="160">
        <f t="shared" si="16"/>
        <v>0</v>
      </c>
      <c r="L30" s="160">
        <f t="shared" si="16"/>
        <v>0</v>
      </c>
      <c r="M30" s="161">
        <f t="shared" si="16"/>
        <v>0</v>
      </c>
      <c r="N30" s="159">
        <f t="shared" si="16"/>
        <v>0</v>
      </c>
      <c r="O30" s="160">
        <f t="shared" si="16"/>
        <v>0</v>
      </c>
      <c r="P30" s="160">
        <f t="shared" si="16"/>
        <v>0</v>
      </c>
      <c r="Q30" s="161">
        <f t="shared" si="16"/>
        <v>0</v>
      </c>
      <c r="R30" s="156">
        <f t="shared" si="16"/>
        <v>0</v>
      </c>
      <c r="S30" s="159">
        <f t="shared" si="16"/>
        <v>0</v>
      </c>
      <c r="T30" s="160">
        <f t="shared" si="16"/>
        <v>0</v>
      </c>
      <c r="U30" s="162">
        <f t="shared" si="16"/>
        <v>0</v>
      </c>
    </row>
    <row r="31" spans="1:21" x14ac:dyDescent="0.2">
      <c r="A31" s="11" t="str">
        <f t="shared" si="0"/>
        <v>Lothian</v>
      </c>
      <c r="B31" s="11" t="str">
        <f t="shared" si="1"/>
        <v>All Cancer12</v>
      </c>
      <c r="C31" s="136" t="str">
        <f t="shared" si="2"/>
        <v>All Cancer</v>
      </c>
      <c r="D31" s="151">
        <v>12</v>
      </c>
      <c r="E31" s="158" t="s">
        <v>27</v>
      </c>
      <c r="F31" s="153">
        <f>SUM(F58,F85,F112,F139,F166,F193,F220,F247,F274,F301)</f>
        <v>0</v>
      </c>
      <c r="G31" s="154">
        <f t="shared" ref="G31:Q31" si="17">SUM(G58,G85,G112,G139,G166,G193,G220,G247,G274,G301)</f>
        <v>0</v>
      </c>
      <c r="H31" s="154">
        <f t="shared" si="17"/>
        <v>0</v>
      </c>
      <c r="I31" s="155">
        <f t="shared" si="17"/>
        <v>0</v>
      </c>
      <c r="J31" s="153">
        <f t="shared" si="17"/>
        <v>0</v>
      </c>
      <c r="K31" s="154">
        <f t="shared" si="17"/>
        <v>0</v>
      </c>
      <c r="L31" s="154">
        <f t="shared" si="17"/>
        <v>0</v>
      </c>
      <c r="M31" s="155">
        <f t="shared" si="17"/>
        <v>0</v>
      </c>
      <c r="N31" s="153">
        <f t="shared" si="17"/>
        <v>0</v>
      </c>
      <c r="O31" s="154">
        <f t="shared" si="17"/>
        <v>0</v>
      </c>
      <c r="P31" s="154">
        <f t="shared" si="17"/>
        <v>0</v>
      </c>
      <c r="Q31" s="155">
        <f t="shared" si="17"/>
        <v>0</v>
      </c>
      <c r="R31" s="156"/>
      <c r="S31" s="163">
        <f>I31</f>
        <v>0</v>
      </c>
      <c r="T31" s="164">
        <f>M31</f>
        <v>0</v>
      </c>
      <c r="U31" s="165">
        <f>Q31</f>
        <v>0</v>
      </c>
    </row>
    <row r="32" spans="1:21" x14ac:dyDescent="0.2">
      <c r="A32" s="11" t="str">
        <f t="shared" si="0"/>
        <v>Lothian</v>
      </c>
      <c r="B32" s="11" t="str">
        <f t="shared" si="1"/>
        <v>All Cancer13</v>
      </c>
      <c r="C32" s="136" t="str">
        <f t="shared" si="2"/>
        <v>All Cancer</v>
      </c>
      <c r="D32" s="151">
        <v>13</v>
      </c>
      <c r="E32" s="152" t="s">
        <v>25</v>
      </c>
      <c r="F32" s="163" t="e">
        <f>F31/(F26/13)</f>
        <v>#DIV/0!</v>
      </c>
      <c r="G32" s="164" t="e">
        <f t="shared" ref="G32:Q32" si="18">G31/(G26/13)</f>
        <v>#DIV/0!</v>
      </c>
      <c r="H32" s="164" t="e">
        <f t="shared" si="18"/>
        <v>#DIV/0!</v>
      </c>
      <c r="I32" s="166" t="e">
        <f t="shared" si="18"/>
        <v>#DIV/0!</v>
      </c>
      <c r="J32" s="163" t="e">
        <f t="shared" si="18"/>
        <v>#DIV/0!</v>
      </c>
      <c r="K32" s="164" t="e">
        <f t="shared" si="18"/>
        <v>#DIV/0!</v>
      </c>
      <c r="L32" s="164" t="e">
        <f t="shared" si="18"/>
        <v>#DIV/0!</v>
      </c>
      <c r="M32" s="166" t="e">
        <f t="shared" si="18"/>
        <v>#DIV/0!</v>
      </c>
      <c r="N32" s="163" t="e">
        <f t="shared" si="18"/>
        <v>#DIV/0!</v>
      </c>
      <c r="O32" s="164" t="e">
        <f t="shared" si="18"/>
        <v>#DIV/0!</v>
      </c>
      <c r="P32" s="164" t="e">
        <f t="shared" si="18"/>
        <v>#DIV/0!</v>
      </c>
      <c r="Q32" s="166" t="e">
        <f t="shared" si="18"/>
        <v>#DIV/0!</v>
      </c>
      <c r="R32" s="156"/>
      <c r="S32" s="163" t="e">
        <f t="shared" ref="S32" si="19">I32</f>
        <v>#DIV/0!</v>
      </c>
      <c r="T32" s="164" t="e">
        <f t="shared" ref="T32" si="20">M32</f>
        <v>#DIV/0!</v>
      </c>
      <c r="U32" s="165" t="e">
        <f t="shared" ref="U32" si="21">Q32</f>
        <v>#DIV/0!</v>
      </c>
    </row>
    <row r="33" spans="1:21" x14ac:dyDescent="0.2">
      <c r="A33" s="11" t="str">
        <f t="shared" si="0"/>
        <v>Lothian</v>
      </c>
      <c r="B33" s="11" t="str">
        <f t="shared" si="1"/>
        <v>All Cancer14</v>
      </c>
      <c r="C33" s="136" t="str">
        <f t="shared" si="2"/>
        <v>All Cancer</v>
      </c>
      <c r="D33" s="151">
        <v>14</v>
      </c>
      <c r="E33" s="446" t="s">
        <v>207</v>
      </c>
      <c r="F33" s="153">
        <f t="shared" ref="F33:Q33" si="22">SUM(F60,F87,F114,F141,F168,F195,F222,F249,F276,F303)</f>
        <v>0</v>
      </c>
      <c r="G33" s="154">
        <f t="shared" si="22"/>
        <v>0</v>
      </c>
      <c r="H33" s="154">
        <f t="shared" si="22"/>
        <v>0</v>
      </c>
      <c r="I33" s="155">
        <f t="shared" si="22"/>
        <v>0</v>
      </c>
      <c r="J33" s="153">
        <f t="shared" si="22"/>
        <v>0</v>
      </c>
      <c r="K33" s="154">
        <f t="shared" si="22"/>
        <v>0</v>
      </c>
      <c r="L33" s="154">
        <f t="shared" si="22"/>
        <v>0</v>
      </c>
      <c r="M33" s="155">
        <f t="shared" si="22"/>
        <v>0</v>
      </c>
      <c r="N33" s="153">
        <f t="shared" si="22"/>
        <v>0</v>
      </c>
      <c r="O33" s="154">
        <f t="shared" si="22"/>
        <v>0</v>
      </c>
      <c r="P33" s="154">
        <f t="shared" si="22"/>
        <v>0</v>
      </c>
      <c r="Q33" s="155">
        <f t="shared" si="22"/>
        <v>0</v>
      </c>
      <c r="R33" s="156"/>
      <c r="S33" s="163">
        <f>I33</f>
        <v>0</v>
      </c>
      <c r="T33" s="164">
        <f>M33</f>
        <v>0</v>
      </c>
      <c r="U33" s="165">
        <f>Q33</f>
        <v>0</v>
      </c>
    </row>
    <row r="34" spans="1:21" ht="13.5" thickBot="1" x14ac:dyDescent="0.25">
      <c r="A34" s="11" t="str">
        <f t="shared" si="0"/>
        <v>Lothian</v>
      </c>
      <c r="B34" s="11" t="str">
        <f t="shared" si="1"/>
        <v>All Cancer15</v>
      </c>
      <c r="C34" s="136" t="str">
        <f t="shared" si="2"/>
        <v>All Cancer</v>
      </c>
      <c r="D34" s="151">
        <v>15</v>
      </c>
      <c r="E34" s="446" t="s">
        <v>208</v>
      </c>
      <c r="F34" s="153">
        <f t="shared" ref="F34:Q34" si="23">SUM(F61,F88,F115,F142,F169,F196,F223,F250,F277,F304)</f>
        <v>0</v>
      </c>
      <c r="G34" s="154">
        <f t="shared" si="23"/>
        <v>0</v>
      </c>
      <c r="H34" s="154">
        <f t="shared" si="23"/>
        <v>0</v>
      </c>
      <c r="I34" s="155">
        <f t="shared" si="23"/>
        <v>0</v>
      </c>
      <c r="J34" s="153">
        <f t="shared" si="23"/>
        <v>0</v>
      </c>
      <c r="K34" s="154">
        <f t="shared" si="23"/>
        <v>0</v>
      </c>
      <c r="L34" s="154">
        <f t="shared" si="23"/>
        <v>0</v>
      </c>
      <c r="M34" s="155">
        <f t="shared" si="23"/>
        <v>0</v>
      </c>
      <c r="N34" s="153">
        <f t="shared" si="23"/>
        <v>0</v>
      </c>
      <c r="O34" s="154">
        <f t="shared" si="23"/>
        <v>0</v>
      </c>
      <c r="P34" s="154">
        <f t="shared" si="23"/>
        <v>0</v>
      </c>
      <c r="Q34" s="155">
        <f t="shared" si="23"/>
        <v>0</v>
      </c>
      <c r="R34" s="156"/>
      <c r="S34" s="174">
        <f>I34</f>
        <v>0</v>
      </c>
      <c r="T34" s="175">
        <f>M34</f>
        <v>0</v>
      </c>
      <c r="U34" s="178">
        <f>Q34</f>
        <v>0</v>
      </c>
    </row>
    <row r="35" spans="1:21" s="14" customFormat="1" x14ac:dyDescent="0.2">
      <c r="A35" s="11" t="str">
        <f t="shared" si="0"/>
        <v>Lothian</v>
      </c>
      <c r="B35" s="11" t="str">
        <f t="shared" si="1"/>
        <v xml:space="preserve">All Cancer </v>
      </c>
      <c r="C35" s="136" t="str">
        <f t="shared" si="2"/>
        <v>All Cancer</v>
      </c>
      <c r="D35" s="84" t="s">
        <v>79</v>
      </c>
      <c r="E35" s="21" t="s">
        <v>197</v>
      </c>
      <c r="F35" s="71"/>
      <c r="G35" s="72"/>
      <c r="H35" s="72"/>
      <c r="I35" s="73"/>
      <c r="J35" s="71"/>
      <c r="K35" s="72"/>
      <c r="L35" s="72"/>
      <c r="M35" s="73"/>
      <c r="N35" s="71"/>
      <c r="O35" s="72"/>
      <c r="P35" s="72"/>
      <c r="Q35" s="73"/>
      <c r="R35" s="65"/>
      <c r="S35" s="71"/>
      <c r="T35" s="72"/>
      <c r="U35" s="97"/>
    </row>
    <row r="36" spans="1:21" x14ac:dyDescent="0.2">
      <c r="A36" s="11" t="str">
        <f t="shared" si="0"/>
        <v>Lothian</v>
      </c>
      <c r="B36" s="11" t="str">
        <f t="shared" si="1"/>
        <v>All Cancer16</v>
      </c>
      <c r="C36" s="136" t="str">
        <f t="shared" si="2"/>
        <v>All Cancer</v>
      </c>
      <c r="D36" s="432">
        <v>16</v>
      </c>
      <c r="E36" s="152" t="s">
        <v>190</v>
      </c>
      <c r="F36" s="355" t="s">
        <v>15</v>
      </c>
      <c r="G36" s="184" t="s">
        <v>15</v>
      </c>
      <c r="H36" s="184" t="s">
        <v>15</v>
      </c>
      <c r="I36" s="185" t="s">
        <v>15</v>
      </c>
      <c r="J36" s="183" t="s">
        <v>15</v>
      </c>
      <c r="K36" s="184" t="s">
        <v>15</v>
      </c>
      <c r="L36" s="184" t="s">
        <v>15</v>
      </c>
      <c r="M36" s="185" t="s">
        <v>15</v>
      </c>
      <c r="N36" s="183" t="s">
        <v>15</v>
      </c>
      <c r="O36" s="184" t="s">
        <v>15</v>
      </c>
      <c r="P36" s="184" t="s">
        <v>15</v>
      </c>
      <c r="Q36" s="185" t="s">
        <v>15</v>
      </c>
      <c r="R36" s="186"/>
      <c r="S36" s="187" t="s">
        <v>15</v>
      </c>
      <c r="T36" s="188" t="s">
        <v>15</v>
      </c>
      <c r="U36" s="189" t="s">
        <v>15</v>
      </c>
    </row>
    <row r="37" spans="1:21" x14ac:dyDescent="0.2">
      <c r="A37" s="11" t="str">
        <f t="shared" si="0"/>
        <v>Lothian</v>
      </c>
      <c r="B37" s="11" t="str">
        <f t="shared" si="1"/>
        <v>All Cancer17</v>
      </c>
      <c r="C37" s="136" t="str">
        <f t="shared" si="2"/>
        <v>All Cancer</v>
      </c>
      <c r="D37" s="151">
        <v>17</v>
      </c>
      <c r="E37" s="420" t="s">
        <v>193</v>
      </c>
      <c r="F37" s="343">
        <f>SUM(F64,F91,F118,F145,F172,F199,F226,F253,F280,F307)</f>
        <v>0</v>
      </c>
      <c r="G37" s="154">
        <f t="shared" ref="G37:Q37" si="24">SUM(G64,G91,G118,G145,G172,G199,G226,G253,G280,G307)</f>
        <v>0</v>
      </c>
      <c r="H37" s="154">
        <f t="shared" si="24"/>
        <v>0</v>
      </c>
      <c r="I37" s="155">
        <f t="shared" si="24"/>
        <v>0</v>
      </c>
      <c r="J37" s="153">
        <f t="shared" si="24"/>
        <v>0</v>
      </c>
      <c r="K37" s="154">
        <f t="shared" si="24"/>
        <v>0</v>
      </c>
      <c r="L37" s="154">
        <f t="shared" si="24"/>
        <v>0</v>
      </c>
      <c r="M37" s="155">
        <f t="shared" si="24"/>
        <v>0</v>
      </c>
      <c r="N37" s="153">
        <f t="shared" si="24"/>
        <v>0</v>
      </c>
      <c r="O37" s="154">
        <f t="shared" si="24"/>
        <v>0</v>
      </c>
      <c r="P37" s="154">
        <f t="shared" si="24"/>
        <v>0</v>
      </c>
      <c r="Q37" s="155">
        <f t="shared" si="24"/>
        <v>0</v>
      </c>
      <c r="R37" s="169"/>
      <c r="S37" s="163">
        <f t="shared" ref="S37" si="25">SUM(F37:I37)</f>
        <v>0</v>
      </c>
      <c r="T37" s="164">
        <f t="shared" ref="T37" si="26">SUM(J37:M37)</f>
        <v>0</v>
      </c>
      <c r="U37" s="165">
        <f t="shared" ref="U37" si="27">SUM(N37:Q37)</f>
        <v>0</v>
      </c>
    </row>
    <row r="38" spans="1:21" x14ac:dyDescent="0.2">
      <c r="A38" s="11" t="str">
        <f t="shared" si="0"/>
        <v>Lothian</v>
      </c>
      <c r="B38" s="11" t="str">
        <f t="shared" si="1"/>
        <v>All Cancer18</v>
      </c>
      <c r="C38" s="136" t="str">
        <f t="shared" si="2"/>
        <v>All Cancer</v>
      </c>
      <c r="D38" s="151">
        <v>18</v>
      </c>
      <c r="E38" s="421" t="s">
        <v>191</v>
      </c>
      <c r="F38" s="355" t="s">
        <v>15</v>
      </c>
      <c r="G38" s="184" t="s">
        <v>15</v>
      </c>
      <c r="H38" s="184" t="s">
        <v>15</v>
      </c>
      <c r="I38" s="185" t="s">
        <v>15</v>
      </c>
      <c r="J38" s="183" t="s">
        <v>15</v>
      </c>
      <c r="K38" s="184" t="s">
        <v>15</v>
      </c>
      <c r="L38" s="184" t="s">
        <v>15</v>
      </c>
      <c r="M38" s="185" t="s">
        <v>15</v>
      </c>
      <c r="N38" s="183" t="s">
        <v>15</v>
      </c>
      <c r="O38" s="184" t="s">
        <v>15</v>
      </c>
      <c r="P38" s="184" t="s">
        <v>15</v>
      </c>
      <c r="Q38" s="185" t="s">
        <v>15</v>
      </c>
      <c r="R38" s="186"/>
      <c r="S38" s="187" t="s">
        <v>15</v>
      </c>
      <c r="T38" s="188" t="s">
        <v>15</v>
      </c>
      <c r="U38" s="189" t="s">
        <v>15</v>
      </c>
    </row>
    <row r="39" spans="1:21" ht="13.5" thickBot="1" x14ac:dyDescent="0.25">
      <c r="A39" s="11" t="str">
        <f t="shared" si="0"/>
        <v>Lothian</v>
      </c>
      <c r="B39" s="11" t="str">
        <f t="shared" si="1"/>
        <v>All Cancer19</v>
      </c>
      <c r="C39" s="136" t="str">
        <f t="shared" si="2"/>
        <v>All Cancer</v>
      </c>
      <c r="D39" s="433">
        <v>19</v>
      </c>
      <c r="E39" s="422" t="s">
        <v>192</v>
      </c>
      <c r="F39" s="416">
        <f>SUM(F66,F93,F120,F147,F174,F201,F228,F255,F282,F309)</f>
        <v>0</v>
      </c>
      <c r="G39" s="417">
        <f t="shared" ref="G39:Q39" si="28">SUM(G66,G93,G120,G147,G174,G201,G228,G255,G282,G309)</f>
        <v>0</v>
      </c>
      <c r="H39" s="417">
        <f t="shared" si="28"/>
        <v>0</v>
      </c>
      <c r="I39" s="418">
        <f t="shared" si="28"/>
        <v>0</v>
      </c>
      <c r="J39" s="419">
        <f t="shared" si="28"/>
        <v>0</v>
      </c>
      <c r="K39" s="417">
        <f t="shared" si="28"/>
        <v>0</v>
      </c>
      <c r="L39" s="417">
        <f t="shared" si="28"/>
        <v>0</v>
      </c>
      <c r="M39" s="418">
        <f t="shared" si="28"/>
        <v>0</v>
      </c>
      <c r="N39" s="419">
        <f t="shared" si="28"/>
        <v>0</v>
      </c>
      <c r="O39" s="417">
        <f t="shared" si="28"/>
        <v>0</v>
      </c>
      <c r="P39" s="417">
        <f t="shared" si="28"/>
        <v>0</v>
      </c>
      <c r="Q39" s="418">
        <f t="shared" si="28"/>
        <v>0</v>
      </c>
      <c r="R39" s="177"/>
      <c r="S39" s="174">
        <f t="shared" ref="S39" si="29">SUM(F39:I39)</f>
        <v>0</v>
      </c>
      <c r="T39" s="175">
        <f t="shared" ref="T39" si="30">SUM(J39:M39)</f>
        <v>0</v>
      </c>
      <c r="U39" s="178">
        <f t="shared" ref="U39" si="31">SUM(N39:Q39)</f>
        <v>0</v>
      </c>
    </row>
    <row r="40" spans="1:21" ht="18.75" thickBot="1" x14ac:dyDescent="0.3">
      <c r="A40" s="11" t="str">
        <f t="shared" si="0"/>
        <v>Lothian</v>
      </c>
      <c r="B40" s="11" t="str">
        <f t="shared" si="1"/>
        <v>BreastBreast</v>
      </c>
      <c r="C40" s="137" t="str">
        <f>D40</f>
        <v>Breast</v>
      </c>
      <c r="D40" s="434" t="s">
        <v>37</v>
      </c>
      <c r="E40" s="409"/>
      <c r="F40" s="411"/>
      <c r="G40" s="412"/>
      <c r="H40" s="412"/>
      <c r="I40" s="412"/>
      <c r="J40" s="412"/>
      <c r="K40" s="412"/>
      <c r="L40" s="412"/>
      <c r="M40" s="412"/>
      <c r="N40" s="413"/>
      <c r="O40" s="413"/>
      <c r="P40" s="413"/>
      <c r="Q40" s="413"/>
      <c r="R40" s="413"/>
      <c r="S40" s="414"/>
      <c r="T40" s="414"/>
      <c r="U40" s="415"/>
    </row>
    <row r="41" spans="1:21" x14ac:dyDescent="0.2">
      <c r="A41" s="11" t="str">
        <f t="shared" si="0"/>
        <v>Lothian</v>
      </c>
      <c r="B41" s="11" t="str">
        <f t="shared" si="1"/>
        <v>Breast1</v>
      </c>
      <c r="C41" s="136" t="str">
        <f>C40</f>
        <v>Breast</v>
      </c>
      <c r="D41" s="84">
        <v>1</v>
      </c>
      <c r="E41" s="21" t="s">
        <v>80</v>
      </c>
      <c r="F41" s="197">
        <v>0</v>
      </c>
      <c r="G41" s="20"/>
      <c r="H41" s="20"/>
      <c r="I41" s="117"/>
      <c r="J41" s="116"/>
      <c r="K41" s="20"/>
      <c r="L41" s="20"/>
      <c r="M41" s="117"/>
      <c r="N41" s="116"/>
      <c r="O41" s="20"/>
      <c r="P41" s="20"/>
      <c r="Q41" s="117"/>
      <c r="R41" s="20"/>
      <c r="S41" s="114"/>
      <c r="T41" s="65"/>
      <c r="U41" s="115"/>
    </row>
    <row r="42" spans="1:21" x14ac:dyDescent="0.2">
      <c r="A42" s="11" t="str">
        <f t="shared" si="0"/>
        <v>Lothian</v>
      </c>
      <c r="B42" s="11" t="str">
        <f t="shared" si="1"/>
        <v>Breast2</v>
      </c>
      <c r="C42" s="136" t="str">
        <f t="shared" ref="C42:C66" si="32">C41</f>
        <v>Breast</v>
      </c>
      <c r="D42" s="84">
        <v>2</v>
      </c>
      <c r="E42" s="21" t="s">
        <v>81</v>
      </c>
      <c r="F42" s="197">
        <v>0</v>
      </c>
      <c r="G42" s="20"/>
      <c r="H42" s="20"/>
      <c r="I42" s="117"/>
      <c r="J42" s="116"/>
      <c r="K42" s="20"/>
      <c r="L42" s="20"/>
      <c r="M42" s="117"/>
      <c r="N42" s="116"/>
      <c r="O42" s="20"/>
      <c r="P42" s="20"/>
      <c r="Q42" s="117"/>
      <c r="R42" s="20"/>
      <c r="S42" s="114"/>
      <c r="T42" s="65"/>
      <c r="U42" s="115"/>
    </row>
    <row r="43" spans="1:21" x14ac:dyDescent="0.2">
      <c r="A43" s="11" t="str">
        <f t="shared" si="0"/>
        <v>Lothian</v>
      </c>
      <c r="B43" s="11" t="str">
        <f t="shared" si="1"/>
        <v>Breast3</v>
      </c>
      <c r="C43" s="136" t="str">
        <f t="shared" si="32"/>
        <v>Breast</v>
      </c>
      <c r="D43" s="84">
        <v>3</v>
      </c>
      <c r="E43" s="21" t="s">
        <v>205</v>
      </c>
      <c r="F43" s="197">
        <v>0</v>
      </c>
      <c r="G43" s="20"/>
      <c r="H43" s="20"/>
      <c r="I43" s="117"/>
      <c r="J43" s="116"/>
      <c r="K43" s="20"/>
      <c r="L43" s="20"/>
      <c r="M43" s="117"/>
      <c r="N43" s="116"/>
      <c r="O43" s="20"/>
      <c r="P43" s="20"/>
      <c r="Q43" s="117"/>
      <c r="R43" s="20"/>
      <c r="S43" s="114"/>
      <c r="T43" s="65"/>
      <c r="U43" s="115"/>
    </row>
    <row r="44" spans="1:21" x14ac:dyDescent="0.2">
      <c r="A44" s="11" t="str">
        <f t="shared" si="0"/>
        <v>Lothian</v>
      </c>
      <c r="B44" s="11" t="str">
        <f t="shared" si="1"/>
        <v xml:space="preserve">Breast </v>
      </c>
      <c r="C44" s="136" t="str">
        <f t="shared" si="32"/>
        <v>Breast</v>
      </c>
      <c r="D44" s="85" t="s">
        <v>79</v>
      </c>
      <c r="E44" s="20"/>
      <c r="F44" s="116"/>
      <c r="G44" s="20"/>
      <c r="H44" s="20"/>
      <c r="I44" s="117"/>
      <c r="J44" s="116"/>
      <c r="K44" s="20"/>
      <c r="L44" s="20"/>
      <c r="M44" s="117"/>
      <c r="N44" s="116"/>
      <c r="O44" s="20"/>
      <c r="P44" s="20"/>
      <c r="Q44" s="117"/>
      <c r="R44" s="20"/>
      <c r="S44" s="114"/>
      <c r="T44" s="65"/>
      <c r="U44" s="115"/>
    </row>
    <row r="45" spans="1:21" x14ac:dyDescent="0.2">
      <c r="A45" s="11" t="str">
        <f t="shared" si="0"/>
        <v>Lothian</v>
      </c>
      <c r="B45" s="11" t="str">
        <f t="shared" si="1"/>
        <v xml:space="preserve">Breast </v>
      </c>
      <c r="C45" s="136" t="str">
        <f t="shared" si="32"/>
        <v>Breast</v>
      </c>
      <c r="D45" s="84" t="s">
        <v>79</v>
      </c>
      <c r="E45" s="21" t="s">
        <v>33</v>
      </c>
      <c r="F45" s="23"/>
      <c r="G45" s="24"/>
      <c r="H45" s="24"/>
      <c r="I45" s="25"/>
      <c r="J45" s="23"/>
      <c r="K45" s="24"/>
      <c r="L45" s="24"/>
      <c r="M45" s="25"/>
      <c r="N45" s="23"/>
      <c r="O45" s="24"/>
      <c r="P45" s="24"/>
      <c r="Q45" s="25"/>
      <c r="R45" s="20"/>
      <c r="S45" s="71"/>
      <c r="T45" s="72"/>
      <c r="U45" s="97"/>
    </row>
    <row r="46" spans="1:21" x14ac:dyDescent="0.2">
      <c r="A46" s="11" t="str">
        <f t="shared" si="0"/>
        <v>Lothian</v>
      </c>
      <c r="B46" s="11" t="str">
        <f t="shared" si="1"/>
        <v>Breast4</v>
      </c>
      <c r="C46" s="136" t="str">
        <f t="shared" si="32"/>
        <v>Breast</v>
      </c>
      <c r="D46" s="86">
        <v>4</v>
      </c>
      <c r="E46" s="44" t="s">
        <v>206</v>
      </c>
      <c r="F46" s="27"/>
      <c r="G46" s="28"/>
      <c r="H46" s="28"/>
      <c r="I46" s="29"/>
      <c r="J46" s="27"/>
      <c r="K46" s="28"/>
      <c r="L46" s="28"/>
      <c r="M46" s="29"/>
      <c r="N46" s="27"/>
      <c r="O46" s="28"/>
      <c r="P46" s="28"/>
      <c r="Q46" s="29"/>
      <c r="R46" s="20"/>
      <c r="S46" s="179">
        <f>SUM(F46:I46)</f>
        <v>0</v>
      </c>
      <c r="T46" s="180">
        <f>SUM(J46:M46)</f>
        <v>0</v>
      </c>
      <c r="U46" s="181">
        <f>SUM(N46:Q46)</f>
        <v>0</v>
      </c>
    </row>
    <row r="47" spans="1:21" x14ac:dyDescent="0.2">
      <c r="A47" s="11" t="str">
        <f t="shared" si="0"/>
        <v>Lothian</v>
      </c>
      <c r="B47" s="11" t="str">
        <f t="shared" si="1"/>
        <v>Breast5</v>
      </c>
      <c r="C47" s="136" t="str">
        <f t="shared" si="32"/>
        <v>Breast</v>
      </c>
      <c r="D47" s="87">
        <v>5</v>
      </c>
      <c r="E47" s="45" t="s">
        <v>13</v>
      </c>
      <c r="F47" s="31"/>
      <c r="G47" s="32"/>
      <c r="H47" s="32"/>
      <c r="I47" s="33"/>
      <c r="J47" s="31"/>
      <c r="K47" s="32"/>
      <c r="L47" s="32"/>
      <c r="M47" s="33"/>
      <c r="N47" s="31"/>
      <c r="O47" s="32"/>
      <c r="P47" s="32"/>
      <c r="Q47" s="33"/>
      <c r="R47" s="20"/>
      <c r="S47" s="159">
        <f t="shared" ref="S47" si="33">SUM(F47:I47)</f>
        <v>0</v>
      </c>
      <c r="T47" s="160">
        <f t="shared" ref="T47" si="34">SUM(J47:M47)</f>
        <v>0</v>
      </c>
      <c r="U47" s="162">
        <f t="shared" ref="U47" si="35">SUM(N47:Q47)</f>
        <v>0</v>
      </c>
    </row>
    <row r="48" spans="1:21" x14ac:dyDescent="0.2">
      <c r="A48" s="11" t="str">
        <f t="shared" si="0"/>
        <v>Lothian</v>
      </c>
      <c r="B48" s="11" t="str">
        <f t="shared" si="1"/>
        <v>Breast6</v>
      </c>
      <c r="C48" s="136" t="str">
        <f t="shared" si="32"/>
        <v>Breast</v>
      </c>
      <c r="D48" s="84">
        <v>6</v>
      </c>
      <c r="E48" s="21" t="s">
        <v>16</v>
      </c>
      <c r="F48" s="62">
        <f>F46-F47</f>
        <v>0</v>
      </c>
      <c r="G48" s="63">
        <f t="shared" ref="G48:Q48" si="36">G46-G47</f>
        <v>0</v>
      </c>
      <c r="H48" s="63">
        <f t="shared" si="36"/>
        <v>0</v>
      </c>
      <c r="I48" s="64">
        <f t="shared" si="36"/>
        <v>0</v>
      </c>
      <c r="J48" s="62">
        <f t="shared" si="36"/>
        <v>0</v>
      </c>
      <c r="K48" s="63">
        <f t="shared" si="36"/>
        <v>0</v>
      </c>
      <c r="L48" s="63">
        <f t="shared" si="36"/>
        <v>0</v>
      </c>
      <c r="M48" s="64">
        <f t="shared" si="36"/>
        <v>0</v>
      </c>
      <c r="N48" s="62">
        <f t="shared" si="36"/>
        <v>0</v>
      </c>
      <c r="O48" s="63">
        <f t="shared" si="36"/>
        <v>0</v>
      </c>
      <c r="P48" s="63">
        <f t="shared" si="36"/>
        <v>0</v>
      </c>
      <c r="Q48" s="64">
        <f t="shared" si="36"/>
        <v>0</v>
      </c>
      <c r="R48" s="65"/>
      <c r="S48" s="64">
        <f t="shared" ref="S48:U48" si="37">S46-S47</f>
        <v>0</v>
      </c>
      <c r="T48" s="63">
        <f t="shared" si="37"/>
        <v>0</v>
      </c>
      <c r="U48" s="100">
        <f t="shared" si="37"/>
        <v>0</v>
      </c>
    </row>
    <row r="49" spans="1:21" x14ac:dyDescent="0.2">
      <c r="A49" s="11" t="str">
        <f t="shared" si="0"/>
        <v>Lothian</v>
      </c>
      <c r="B49" s="11" t="str">
        <f t="shared" si="1"/>
        <v xml:space="preserve">Breast </v>
      </c>
      <c r="C49" s="136" t="str">
        <f t="shared" si="32"/>
        <v>Breast</v>
      </c>
      <c r="D49" s="88" t="s">
        <v>79</v>
      </c>
      <c r="E49" s="34"/>
      <c r="F49" s="35"/>
      <c r="G49" s="36"/>
      <c r="H49" s="36"/>
      <c r="I49" s="37"/>
      <c r="J49" s="38"/>
      <c r="K49" s="39"/>
      <c r="L49" s="39"/>
      <c r="M49" s="40"/>
      <c r="N49" s="38"/>
      <c r="O49" s="39"/>
      <c r="P49" s="39"/>
      <c r="Q49" s="40"/>
      <c r="R49" s="41"/>
      <c r="S49" s="77"/>
      <c r="T49" s="56"/>
      <c r="U49" s="101"/>
    </row>
    <row r="50" spans="1:21" x14ac:dyDescent="0.2">
      <c r="A50" s="11" t="str">
        <f t="shared" si="0"/>
        <v>Lothian</v>
      </c>
      <c r="B50" s="11" t="str">
        <f t="shared" si="1"/>
        <v xml:space="preserve">Breast </v>
      </c>
      <c r="C50" s="136" t="str">
        <f t="shared" si="32"/>
        <v>Breast</v>
      </c>
      <c r="D50" s="84" t="s">
        <v>79</v>
      </c>
      <c r="E50" s="21" t="s">
        <v>29</v>
      </c>
      <c r="F50" s="23"/>
      <c r="G50" s="24"/>
      <c r="H50" s="24"/>
      <c r="I50" s="25"/>
      <c r="J50" s="23"/>
      <c r="K50" s="24"/>
      <c r="L50" s="24"/>
      <c r="M50" s="25"/>
      <c r="N50" s="23"/>
      <c r="O50" s="24"/>
      <c r="P50" s="24"/>
      <c r="Q50" s="25"/>
      <c r="R50" s="20"/>
      <c r="S50" s="71"/>
      <c r="T50" s="72"/>
      <c r="U50" s="97"/>
    </row>
    <row r="51" spans="1:21" x14ac:dyDescent="0.2">
      <c r="A51" s="11" t="str">
        <f t="shared" si="0"/>
        <v>Lothian</v>
      </c>
      <c r="B51" s="11" t="str">
        <f t="shared" si="1"/>
        <v>Breast7</v>
      </c>
      <c r="C51" s="136" t="str">
        <f t="shared" si="32"/>
        <v>Breast</v>
      </c>
      <c r="D51" s="86">
        <v>7</v>
      </c>
      <c r="E51" s="44" t="s">
        <v>46</v>
      </c>
      <c r="F51" s="27"/>
      <c r="G51" s="28"/>
      <c r="H51" s="28"/>
      <c r="I51" s="29"/>
      <c r="J51" s="27"/>
      <c r="K51" s="28"/>
      <c r="L51" s="28"/>
      <c r="M51" s="29"/>
      <c r="N51" s="27"/>
      <c r="O51" s="28"/>
      <c r="P51" s="28"/>
      <c r="Q51" s="29"/>
      <c r="R51" s="39"/>
      <c r="S51" s="153">
        <f>SUM(F51:I51)</f>
        <v>0</v>
      </c>
      <c r="T51" s="154">
        <f>SUM(J51:M51)</f>
        <v>0</v>
      </c>
      <c r="U51" s="157">
        <f>SUM(N51:Q51)</f>
        <v>0</v>
      </c>
    </row>
    <row r="52" spans="1:21" x14ac:dyDescent="0.2">
      <c r="A52" s="11" t="str">
        <f t="shared" si="0"/>
        <v>Lothian</v>
      </c>
      <c r="B52" s="11" t="str">
        <f t="shared" si="1"/>
        <v>Breast8</v>
      </c>
      <c r="C52" s="136" t="str">
        <f t="shared" si="32"/>
        <v>Breast</v>
      </c>
      <c r="D52" s="86">
        <v>8</v>
      </c>
      <c r="E52" s="45" t="s">
        <v>53</v>
      </c>
      <c r="F52" s="31"/>
      <c r="G52" s="32"/>
      <c r="H52" s="32"/>
      <c r="I52" s="33"/>
      <c r="J52" s="31"/>
      <c r="K52" s="32"/>
      <c r="L52" s="32"/>
      <c r="M52" s="33"/>
      <c r="N52" s="31"/>
      <c r="O52" s="32"/>
      <c r="P52" s="32"/>
      <c r="Q52" s="33"/>
      <c r="R52" s="39"/>
      <c r="S52" s="159">
        <f t="shared" ref="S52:S53" si="38">SUM(F52:I52)</f>
        <v>0</v>
      </c>
      <c r="T52" s="160">
        <f t="shared" ref="T52:T53" si="39">SUM(J52:M52)</f>
        <v>0</v>
      </c>
      <c r="U52" s="162">
        <f t="shared" ref="U52:U53" si="40">SUM(N52:Q52)</f>
        <v>0</v>
      </c>
    </row>
    <row r="53" spans="1:21" x14ac:dyDescent="0.2">
      <c r="A53" s="11" t="str">
        <f t="shared" si="0"/>
        <v>Lothian</v>
      </c>
      <c r="B53" s="11" t="str">
        <f t="shared" si="1"/>
        <v>Breast9</v>
      </c>
      <c r="C53" s="136" t="str">
        <f t="shared" si="32"/>
        <v>Breast</v>
      </c>
      <c r="D53" s="84">
        <v>9</v>
      </c>
      <c r="E53" s="21" t="s">
        <v>32</v>
      </c>
      <c r="F53" s="62">
        <f t="shared" ref="F53:Q53" si="41">SUM(F51:F52)</f>
        <v>0</v>
      </c>
      <c r="G53" s="63">
        <f t="shared" si="41"/>
        <v>0</v>
      </c>
      <c r="H53" s="63">
        <f t="shared" si="41"/>
        <v>0</v>
      </c>
      <c r="I53" s="64">
        <f t="shared" si="41"/>
        <v>0</v>
      </c>
      <c r="J53" s="62">
        <f t="shared" si="41"/>
        <v>0</v>
      </c>
      <c r="K53" s="63">
        <f t="shared" si="41"/>
        <v>0</v>
      </c>
      <c r="L53" s="63">
        <f t="shared" si="41"/>
        <v>0</v>
      </c>
      <c r="M53" s="64">
        <f t="shared" si="41"/>
        <v>0</v>
      </c>
      <c r="N53" s="62">
        <f t="shared" si="41"/>
        <v>0</v>
      </c>
      <c r="O53" s="63">
        <f t="shared" si="41"/>
        <v>0</v>
      </c>
      <c r="P53" s="63">
        <f t="shared" si="41"/>
        <v>0</v>
      </c>
      <c r="Q53" s="64">
        <f t="shared" si="41"/>
        <v>0</v>
      </c>
      <c r="R53" s="65"/>
      <c r="S53" s="62">
        <f t="shared" si="38"/>
        <v>0</v>
      </c>
      <c r="T53" s="63">
        <f t="shared" si="39"/>
        <v>0</v>
      </c>
      <c r="U53" s="100">
        <f t="shared" si="40"/>
        <v>0</v>
      </c>
    </row>
    <row r="54" spans="1:21" x14ac:dyDescent="0.2">
      <c r="A54" s="11" t="str">
        <f t="shared" si="0"/>
        <v>Lothian</v>
      </c>
      <c r="B54" s="11" t="str">
        <f t="shared" si="1"/>
        <v xml:space="preserve">Breast </v>
      </c>
      <c r="C54" s="136" t="str">
        <f t="shared" si="32"/>
        <v>Breast</v>
      </c>
      <c r="D54" s="89" t="s">
        <v>79</v>
      </c>
      <c r="E54" s="43"/>
      <c r="F54" s="38"/>
      <c r="G54" s="39"/>
      <c r="H54" s="39"/>
      <c r="I54" s="40"/>
      <c r="J54" s="38"/>
      <c r="K54" s="39"/>
      <c r="L54" s="39"/>
      <c r="M54" s="40"/>
      <c r="N54" s="38"/>
      <c r="O54" s="39"/>
      <c r="P54" s="39"/>
      <c r="Q54" s="40"/>
      <c r="R54" s="39"/>
      <c r="S54" s="77"/>
      <c r="T54" s="56"/>
      <c r="U54" s="101"/>
    </row>
    <row r="55" spans="1:21" x14ac:dyDescent="0.2">
      <c r="A55" s="11" t="str">
        <f t="shared" si="0"/>
        <v>Lothian</v>
      </c>
      <c r="B55" s="11" t="str">
        <f t="shared" si="1"/>
        <v xml:space="preserve">Breast </v>
      </c>
      <c r="C55" s="136" t="str">
        <f t="shared" si="32"/>
        <v>Breast</v>
      </c>
      <c r="D55" s="84" t="s">
        <v>79</v>
      </c>
      <c r="E55" s="21" t="s">
        <v>24</v>
      </c>
      <c r="F55" s="23"/>
      <c r="G55" s="24"/>
      <c r="H55" s="24"/>
      <c r="I55" s="25"/>
      <c r="J55" s="23"/>
      <c r="K55" s="24"/>
      <c r="L55" s="24"/>
      <c r="M55" s="25"/>
      <c r="N55" s="23"/>
      <c r="O55" s="24"/>
      <c r="P55" s="24"/>
      <c r="Q55" s="25"/>
      <c r="R55" s="39"/>
      <c r="S55" s="71"/>
      <c r="T55" s="72"/>
      <c r="U55" s="97"/>
    </row>
    <row r="56" spans="1:21" x14ac:dyDescent="0.2">
      <c r="A56" s="11" t="str">
        <f t="shared" si="0"/>
        <v>Lothian</v>
      </c>
      <c r="B56" s="11" t="str">
        <f t="shared" si="1"/>
        <v>Breast10</v>
      </c>
      <c r="C56" s="136" t="str">
        <f t="shared" si="32"/>
        <v>Breast</v>
      </c>
      <c r="D56" s="151">
        <v>10</v>
      </c>
      <c r="E56" s="152" t="s">
        <v>109</v>
      </c>
      <c r="F56" s="153">
        <f>F48-F51</f>
        <v>0</v>
      </c>
      <c r="G56" s="154">
        <f t="shared" ref="G56:Q56" si="42">G48-G51</f>
        <v>0</v>
      </c>
      <c r="H56" s="154">
        <f t="shared" si="42"/>
        <v>0</v>
      </c>
      <c r="I56" s="155">
        <f t="shared" si="42"/>
        <v>0</v>
      </c>
      <c r="J56" s="153">
        <f t="shared" si="42"/>
        <v>0</v>
      </c>
      <c r="K56" s="154">
        <f t="shared" si="42"/>
        <v>0</v>
      </c>
      <c r="L56" s="154">
        <f t="shared" si="42"/>
        <v>0</v>
      </c>
      <c r="M56" s="155">
        <f t="shared" si="42"/>
        <v>0</v>
      </c>
      <c r="N56" s="153">
        <f t="shared" si="42"/>
        <v>0</v>
      </c>
      <c r="O56" s="154">
        <f t="shared" si="42"/>
        <v>0</v>
      </c>
      <c r="P56" s="154">
        <f t="shared" si="42"/>
        <v>0</v>
      </c>
      <c r="Q56" s="155">
        <f t="shared" si="42"/>
        <v>0</v>
      </c>
      <c r="R56" s="156"/>
      <c r="S56" s="159">
        <f t="shared" ref="S56:U56" si="43">S48-S51</f>
        <v>0</v>
      </c>
      <c r="T56" s="154">
        <f t="shared" si="43"/>
        <v>0</v>
      </c>
      <c r="U56" s="157">
        <f t="shared" si="43"/>
        <v>0</v>
      </c>
    </row>
    <row r="57" spans="1:21" x14ac:dyDescent="0.2">
      <c r="A57" s="11" t="str">
        <f t="shared" si="0"/>
        <v>Lothian</v>
      </c>
      <c r="B57" s="11" t="str">
        <f t="shared" si="1"/>
        <v>Breast11</v>
      </c>
      <c r="C57" s="136" t="str">
        <f t="shared" si="32"/>
        <v>Breast</v>
      </c>
      <c r="D57" s="151">
        <v>11</v>
      </c>
      <c r="E57" s="152" t="s">
        <v>110</v>
      </c>
      <c r="F57" s="159">
        <f t="shared" ref="F57:U57" si="44">F48-F53</f>
        <v>0</v>
      </c>
      <c r="G57" s="160">
        <f t="shared" si="44"/>
        <v>0</v>
      </c>
      <c r="H57" s="160">
        <f t="shared" si="44"/>
        <v>0</v>
      </c>
      <c r="I57" s="161">
        <f t="shared" si="44"/>
        <v>0</v>
      </c>
      <c r="J57" s="159">
        <f t="shared" si="44"/>
        <v>0</v>
      </c>
      <c r="K57" s="160">
        <f t="shared" si="44"/>
        <v>0</v>
      </c>
      <c r="L57" s="160">
        <f t="shared" si="44"/>
        <v>0</v>
      </c>
      <c r="M57" s="161">
        <f t="shared" si="44"/>
        <v>0</v>
      </c>
      <c r="N57" s="159">
        <f t="shared" si="44"/>
        <v>0</v>
      </c>
      <c r="O57" s="160">
        <f t="shared" si="44"/>
        <v>0</v>
      </c>
      <c r="P57" s="160">
        <f t="shared" si="44"/>
        <v>0</v>
      </c>
      <c r="Q57" s="161">
        <f t="shared" si="44"/>
        <v>0</v>
      </c>
      <c r="R57" s="156">
        <f t="shared" si="44"/>
        <v>0</v>
      </c>
      <c r="S57" s="159">
        <f t="shared" si="44"/>
        <v>0</v>
      </c>
      <c r="T57" s="160">
        <f t="shared" si="44"/>
        <v>0</v>
      </c>
      <c r="U57" s="162">
        <f t="shared" si="44"/>
        <v>0</v>
      </c>
    </row>
    <row r="58" spans="1:21" x14ac:dyDescent="0.2">
      <c r="A58" s="11" t="str">
        <f t="shared" si="0"/>
        <v>Lothian</v>
      </c>
      <c r="B58" s="11" t="str">
        <f t="shared" si="1"/>
        <v>Breast12</v>
      </c>
      <c r="C58" s="136" t="str">
        <f t="shared" si="32"/>
        <v>Breast</v>
      </c>
      <c r="D58" s="151">
        <v>12</v>
      </c>
      <c r="E58" s="158" t="s">
        <v>27</v>
      </c>
      <c r="F58" s="170">
        <f>F43+F57</f>
        <v>0</v>
      </c>
      <c r="G58" s="164">
        <f>F58+G57</f>
        <v>0</v>
      </c>
      <c r="H58" s="164">
        <f t="shared" ref="H58:Q58" si="45">G58+H57</f>
        <v>0</v>
      </c>
      <c r="I58" s="166">
        <f t="shared" si="45"/>
        <v>0</v>
      </c>
      <c r="J58" s="163">
        <f t="shared" si="45"/>
        <v>0</v>
      </c>
      <c r="K58" s="164">
        <f t="shared" si="45"/>
        <v>0</v>
      </c>
      <c r="L58" s="164">
        <f t="shared" si="45"/>
        <v>0</v>
      </c>
      <c r="M58" s="166">
        <f t="shared" si="45"/>
        <v>0</v>
      </c>
      <c r="N58" s="163">
        <f t="shared" si="45"/>
        <v>0</v>
      </c>
      <c r="O58" s="164">
        <f t="shared" si="45"/>
        <v>0</v>
      </c>
      <c r="P58" s="164">
        <f t="shared" si="45"/>
        <v>0</v>
      </c>
      <c r="Q58" s="166">
        <f t="shared" si="45"/>
        <v>0</v>
      </c>
      <c r="R58" s="156"/>
      <c r="S58" s="163">
        <f>I58</f>
        <v>0</v>
      </c>
      <c r="T58" s="164">
        <f>M58</f>
        <v>0</v>
      </c>
      <c r="U58" s="165">
        <f>Q58</f>
        <v>0</v>
      </c>
    </row>
    <row r="59" spans="1:21" x14ac:dyDescent="0.2">
      <c r="A59" s="11" t="str">
        <f t="shared" si="0"/>
        <v>Lothian</v>
      </c>
      <c r="B59" s="11" t="str">
        <f t="shared" si="1"/>
        <v>Breast13</v>
      </c>
      <c r="C59" s="136" t="str">
        <f t="shared" si="32"/>
        <v>Breast</v>
      </c>
      <c r="D59" s="151">
        <v>13</v>
      </c>
      <c r="E59" s="152" t="s">
        <v>25</v>
      </c>
      <c r="F59" s="163" t="e">
        <f>F58/(F53/13)</f>
        <v>#DIV/0!</v>
      </c>
      <c r="G59" s="164" t="e">
        <f t="shared" ref="G59:Q59" si="46">G58/(G53/13)</f>
        <v>#DIV/0!</v>
      </c>
      <c r="H59" s="164" t="e">
        <f t="shared" si="46"/>
        <v>#DIV/0!</v>
      </c>
      <c r="I59" s="166" t="e">
        <f t="shared" si="46"/>
        <v>#DIV/0!</v>
      </c>
      <c r="J59" s="163" t="e">
        <f t="shared" si="46"/>
        <v>#DIV/0!</v>
      </c>
      <c r="K59" s="164" t="e">
        <f t="shared" si="46"/>
        <v>#DIV/0!</v>
      </c>
      <c r="L59" s="164" t="e">
        <f t="shared" si="46"/>
        <v>#DIV/0!</v>
      </c>
      <c r="M59" s="166" t="e">
        <f t="shared" si="46"/>
        <v>#DIV/0!</v>
      </c>
      <c r="N59" s="163" t="e">
        <f t="shared" si="46"/>
        <v>#DIV/0!</v>
      </c>
      <c r="O59" s="164" t="e">
        <f t="shared" si="46"/>
        <v>#DIV/0!</v>
      </c>
      <c r="P59" s="164" t="e">
        <f t="shared" si="46"/>
        <v>#DIV/0!</v>
      </c>
      <c r="Q59" s="166" t="e">
        <f t="shared" si="46"/>
        <v>#DIV/0!</v>
      </c>
      <c r="R59" s="156"/>
      <c r="S59" s="163" t="e">
        <f t="shared" ref="S59" si="47">I59</f>
        <v>#DIV/0!</v>
      </c>
      <c r="T59" s="164" t="e">
        <f t="shared" ref="T59" si="48">M59</f>
        <v>#DIV/0!</v>
      </c>
      <c r="U59" s="165" t="e">
        <f t="shared" ref="U59" si="49">Q59</f>
        <v>#DIV/0!</v>
      </c>
    </row>
    <row r="60" spans="1:21" x14ac:dyDescent="0.2">
      <c r="A60" s="11" t="str">
        <f t="shared" si="0"/>
        <v>Lothian</v>
      </c>
      <c r="B60" s="11" t="str">
        <f t="shared" si="1"/>
        <v>Breast14</v>
      </c>
      <c r="C60" s="136" t="str">
        <f t="shared" si="32"/>
        <v>Breast</v>
      </c>
      <c r="D60" s="86">
        <v>14</v>
      </c>
      <c r="E60" s="447" t="s">
        <v>207</v>
      </c>
      <c r="F60" s="48"/>
      <c r="G60" s="46"/>
      <c r="H60" s="46"/>
      <c r="I60" s="47"/>
      <c r="J60" s="48"/>
      <c r="K60" s="46"/>
      <c r="L60" s="46"/>
      <c r="M60" s="47"/>
      <c r="N60" s="48"/>
      <c r="O60" s="46"/>
      <c r="P60" s="46"/>
      <c r="Q60" s="47"/>
      <c r="R60" s="39"/>
      <c r="S60" s="163">
        <f>I60</f>
        <v>0</v>
      </c>
      <c r="T60" s="164">
        <f>M60</f>
        <v>0</v>
      </c>
      <c r="U60" s="165">
        <f>Q60</f>
        <v>0</v>
      </c>
    </row>
    <row r="61" spans="1:21" ht="13.5" thickBot="1" x14ac:dyDescent="0.25">
      <c r="A61" s="11" t="str">
        <f t="shared" si="0"/>
        <v>Lothian</v>
      </c>
      <c r="B61" s="11" t="str">
        <f t="shared" si="1"/>
        <v>Breast15</v>
      </c>
      <c r="C61" s="136" t="str">
        <f t="shared" si="32"/>
        <v>Breast</v>
      </c>
      <c r="D61" s="86">
        <v>15</v>
      </c>
      <c r="E61" s="44" t="s">
        <v>208</v>
      </c>
      <c r="F61" s="48"/>
      <c r="G61" s="46"/>
      <c r="H61" s="46"/>
      <c r="I61" s="47"/>
      <c r="J61" s="48"/>
      <c r="K61" s="46"/>
      <c r="L61" s="46"/>
      <c r="M61" s="47"/>
      <c r="N61" s="48"/>
      <c r="O61" s="46"/>
      <c r="P61" s="46"/>
      <c r="Q61" s="47"/>
      <c r="R61" s="39"/>
      <c r="S61" s="174">
        <f>I61</f>
        <v>0</v>
      </c>
      <c r="T61" s="175">
        <f>M61</f>
        <v>0</v>
      </c>
      <c r="U61" s="178">
        <f>Q61</f>
        <v>0</v>
      </c>
    </row>
    <row r="62" spans="1:21" x14ac:dyDescent="0.2">
      <c r="A62" s="11" t="str">
        <f t="shared" si="0"/>
        <v>Lothian</v>
      </c>
      <c r="B62" s="11" t="str">
        <f t="shared" si="1"/>
        <v xml:space="preserve">Breast </v>
      </c>
      <c r="C62" s="136" t="str">
        <f t="shared" si="32"/>
        <v>Breast</v>
      </c>
      <c r="D62" s="84" t="s">
        <v>79</v>
      </c>
      <c r="E62" s="21" t="s">
        <v>197</v>
      </c>
      <c r="F62" s="23"/>
      <c r="G62" s="24"/>
      <c r="H62" s="24"/>
      <c r="I62" s="25"/>
      <c r="J62" s="23"/>
      <c r="K62" s="24"/>
      <c r="L62" s="24"/>
      <c r="M62" s="25"/>
      <c r="N62" s="23"/>
      <c r="O62" s="24"/>
      <c r="P62" s="24"/>
      <c r="Q62" s="25"/>
      <c r="R62" s="20"/>
      <c r="S62" s="71"/>
      <c r="T62" s="72"/>
      <c r="U62" s="97"/>
    </row>
    <row r="63" spans="1:21" x14ac:dyDescent="0.2">
      <c r="A63" s="11" t="str">
        <f t="shared" si="0"/>
        <v>Lothian</v>
      </c>
      <c r="B63" s="11" t="str">
        <f t="shared" si="1"/>
        <v>Breast16</v>
      </c>
      <c r="C63" s="136" t="str">
        <f t="shared" si="32"/>
        <v>Breast</v>
      </c>
      <c r="D63" s="86">
        <v>16</v>
      </c>
      <c r="E63" s="427" t="s">
        <v>195</v>
      </c>
      <c r="F63" s="49">
        <v>0</v>
      </c>
      <c r="G63" s="50">
        <v>0</v>
      </c>
      <c r="H63" s="50">
        <v>0</v>
      </c>
      <c r="I63" s="51">
        <v>0</v>
      </c>
      <c r="J63" s="49">
        <v>0</v>
      </c>
      <c r="K63" s="50">
        <v>0</v>
      </c>
      <c r="L63" s="50">
        <v>0</v>
      </c>
      <c r="M63" s="51">
        <v>0</v>
      </c>
      <c r="N63" s="49">
        <v>0</v>
      </c>
      <c r="O63" s="50">
        <v>0</v>
      </c>
      <c r="P63" s="50">
        <v>0</v>
      </c>
      <c r="Q63" s="51">
        <v>0</v>
      </c>
      <c r="R63" s="20"/>
      <c r="S63" s="55"/>
      <c r="T63" s="54"/>
      <c r="U63" s="102"/>
    </row>
    <row r="64" spans="1:21" x14ac:dyDescent="0.2">
      <c r="A64" s="11" t="str">
        <f t="shared" si="0"/>
        <v>Lothian</v>
      </c>
      <c r="B64" s="11" t="str">
        <f t="shared" si="1"/>
        <v>Breast17</v>
      </c>
      <c r="C64" s="136" t="str">
        <f t="shared" si="32"/>
        <v>Breast</v>
      </c>
      <c r="D64" s="167">
        <v>17</v>
      </c>
      <c r="E64" s="420" t="s">
        <v>193</v>
      </c>
      <c r="F64" s="163">
        <f t="shared" ref="F64:Q64" si="50">F63*F53</f>
        <v>0</v>
      </c>
      <c r="G64" s="164">
        <f t="shared" si="50"/>
        <v>0</v>
      </c>
      <c r="H64" s="164">
        <f t="shared" si="50"/>
        <v>0</v>
      </c>
      <c r="I64" s="166">
        <f t="shared" si="50"/>
        <v>0</v>
      </c>
      <c r="J64" s="163">
        <f t="shared" si="50"/>
        <v>0</v>
      </c>
      <c r="K64" s="164">
        <f t="shared" si="50"/>
        <v>0</v>
      </c>
      <c r="L64" s="164">
        <f t="shared" si="50"/>
        <v>0</v>
      </c>
      <c r="M64" s="166">
        <f t="shared" si="50"/>
        <v>0</v>
      </c>
      <c r="N64" s="163">
        <f t="shared" si="50"/>
        <v>0</v>
      </c>
      <c r="O64" s="164">
        <f t="shared" si="50"/>
        <v>0</v>
      </c>
      <c r="P64" s="164">
        <f t="shared" si="50"/>
        <v>0</v>
      </c>
      <c r="Q64" s="166">
        <f t="shared" si="50"/>
        <v>0</v>
      </c>
      <c r="R64" s="169"/>
      <c r="S64" s="163">
        <f t="shared" ref="S64" si="51">SUM(F64:I64)</f>
        <v>0</v>
      </c>
      <c r="T64" s="164">
        <f t="shared" ref="T64" si="52">SUM(J64:M64)</f>
        <v>0</v>
      </c>
      <c r="U64" s="165">
        <f t="shared" ref="U64" si="53">SUM(N64:Q64)</f>
        <v>0</v>
      </c>
    </row>
    <row r="65" spans="1:21" x14ac:dyDescent="0.2">
      <c r="A65" s="11" t="str">
        <f t="shared" si="0"/>
        <v>Lothian</v>
      </c>
      <c r="B65" s="11" t="str">
        <f t="shared" si="1"/>
        <v>Breast18</v>
      </c>
      <c r="C65" s="136" t="str">
        <f t="shared" si="32"/>
        <v>Breast</v>
      </c>
      <c r="D65" s="336">
        <v>18</v>
      </c>
      <c r="E65" s="423" t="s">
        <v>194</v>
      </c>
      <c r="F65" s="442">
        <v>0</v>
      </c>
      <c r="G65" s="443">
        <v>0</v>
      </c>
      <c r="H65" s="443">
        <v>0</v>
      </c>
      <c r="I65" s="444">
        <v>0</v>
      </c>
      <c r="J65" s="445">
        <v>0</v>
      </c>
      <c r="K65" s="443">
        <v>0</v>
      </c>
      <c r="L65" s="443">
        <v>0</v>
      </c>
      <c r="M65" s="444">
        <v>0</v>
      </c>
      <c r="N65" s="445">
        <v>0</v>
      </c>
      <c r="O65" s="443">
        <v>0</v>
      </c>
      <c r="P65" s="443">
        <v>0</v>
      </c>
      <c r="Q65" s="444">
        <v>0</v>
      </c>
      <c r="R65" s="204"/>
      <c r="S65" s="424" t="s">
        <v>15</v>
      </c>
      <c r="T65" s="425" t="s">
        <v>15</v>
      </c>
      <c r="U65" s="426" t="s">
        <v>15</v>
      </c>
    </row>
    <row r="66" spans="1:21" ht="13.5" thickBot="1" x14ac:dyDescent="0.25">
      <c r="A66" s="11" t="str">
        <f t="shared" si="0"/>
        <v>Lothian</v>
      </c>
      <c r="B66" s="11" t="str">
        <f t="shared" si="1"/>
        <v>Breast19</v>
      </c>
      <c r="C66" s="136" t="str">
        <f t="shared" si="32"/>
        <v>Breast</v>
      </c>
      <c r="D66" s="433">
        <v>19</v>
      </c>
      <c r="E66" s="422" t="s">
        <v>196</v>
      </c>
      <c r="F66" s="416">
        <f>F53*F65</f>
        <v>0</v>
      </c>
      <c r="G66" s="417">
        <f t="shared" ref="G66:Q66" si="54">G53*G65</f>
        <v>0</v>
      </c>
      <c r="H66" s="417">
        <f t="shared" si="54"/>
        <v>0</v>
      </c>
      <c r="I66" s="418">
        <f t="shared" si="54"/>
        <v>0</v>
      </c>
      <c r="J66" s="419">
        <f t="shared" si="54"/>
        <v>0</v>
      </c>
      <c r="K66" s="417">
        <f t="shared" si="54"/>
        <v>0</v>
      </c>
      <c r="L66" s="417">
        <f t="shared" si="54"/>
        <v>0</v>
      </c>
      <c r="M66" s="418">
        <f t="shared" si="54"/>
        <v>0</v>
      </c>
      <c r="N66" s="419">
        <f t="shared" si="54"/>
        <v>0</v>
      </c>
      <c r="O66" s="417">
        <f t="shared" si="54"/>
        <v>0</v>
      </c>
      <c r="P66" s="417">
        <f t="shared" si="54"/>
        <v>0</v>
      </c>
      <c r="Q66" s="418">
        <f t="shared" si="54"/>
        <v>0</v>
      </c>
      <c r="R66" s="177"/>
      <c r="S66" s="174">
        <f t="shared" ref="S66" si="55">SUM(F66:I66)</f>
        <v>0</v>
      </c>
      <c r="T66" s="175">
        <f t="shared" ref="T66" si="56">SUM(J66:M66)</f>
        <v>0</v>
      </c>
      <c r="U66" s="178">
        <f t="shared" ref="U66" si="57">SUM(N66:Q66)</f>
        <v>0</v>
      </c>
    </row>
    <row r="67" spans="1:21" ht="18.75" thickBot="1" x14ac:dyDescent="0.3">
      <c r="A67" s="11" t="str">
        <f t="shared" si="0"/>
        <v>Lothian</v>
      </c>
      <c r="B67" s="11" t="str">
        <f t="shared" si="1"/>
        <v>CervicalCervical</v>
      </c>
      <c r="C67" s="137" t="str">
        <f>D67</f>
        <v>Cervical</v>
      </c>
      <c r="D67" s="431" t="s">
        <v>38</v>
      </c>
      <c r="E67" s="80"/>
      <c r="F67" s="124"/>
      <c r="G67" s="81"/>
      <c r="H67" s="81"/>
      <c r="I67" s="81"/>
      <c r="J67" s="81"/>
      <c r="K67" s="81"/>
      <c r="L67" s="81"/>
      <c r="M67" s="81"/>
      <c r="N67" s="69"/>
      <c r="O67" s="69"/>
      <c r="P67" s="69"/>
      <c r="Q67" s="69"/>
      <c r="R67" s="69"/>
      <c r="S67" s="131"/>
      <c r="T67" s="131"/>
      <c r="U67" s="132"/>
    </row>
    <row r="68" spans="1:21" x14ac:dyDescent="0.2">
      <c r="A68" s="11" t="str">
        <f t="shared" si="0"/>
        <v>Lothian</v>
      </c>
      <c r="B68" s="11" t="str">
        <f t="shared" si="1"/>
        <v>Cervical1</v>
      </c>
      <c r="C68" s="136" t="str">
        <f>C67</f>
        <v>Cervical</v>
      </c>
      <c r="D68" s="84">
        <v>1</v>
      </c>
      <c r="E68" s="21" t="s">
        <v>80</v>
      </c>
      <c r="F68" s="197">
        <v>0</v>
      </c>
      <c r="G68" s="20"/>
      <c r="H68" s="20"/>
      <c r="I68" s="117"/>
      <c r="J68" s="116"/>
      <c r="K68" s="20"/>
      <c r="L68" s="20"/>
      <c r="M68" s="117"/>
      <c r="N68" s="116"/>
      <c r="O68" s="20"/>
      <c r="P68" s="20"/>
      <c r="Q68" s="117"/>
      <c r="R68" s="20"/>
      <c r="S68" s="114"/>
      <c r="T68" s="65"/>
      <c r="U68" s="115"/>
    </row>
    <row r="69" spans="1:21" x14ac:dyDescent="0.2">
      <c r="A69" s="11" t="str">
        <f t="shared" si="0"/>
        <v>Lothian</v>
      </c>
      <c r="B69" s="11" t="str">
        <f t="shared" si="1"/>
        <v>Cervical2</v>
      </c>
      <c r="C69" s="136" t="str">
        <f t="shared" ref="C69:C93" si="58">C68</f>
        <v>Cervical</v>
      </c>
      <c r="D69" s="84">
        <v>2</v>
      </c>
      <c r="E69" s="21" t="s">
        <v>81</v>
      </c>
      <c r="F69" s="197">
        <v>0</v>
      </c>
      <c r="G69" s="20"/>
      <c r="H69" s="20"/>
      <c r="I69" s="117"/>
      <c r="J69" s="116"/>
      <c r="K69" s="20"/>
      <c r="L69" s="20"/>
      <c r="M69" s="117"/>
      <c r="N69" s="116"/>
      <c r="O69" s="20"/>
      <c r="P69" s="20"/>
      <c r="Q69" s="117"/>
      <c r="R69" s="20"/>
      <c r="S69" s="114"/>
      <c r="T69" s="65"/>
      <c r="U69" s="115"/>
    </row>
    <row r="70" spans="1:21" x14ac:dyDescent="0.2">
      <c r="A70" s="11" t="str">
        <f t="shared" si="0"/>
        <v>Lothian</v>
      </c>
      <c r="B70" s="11" t="str">
        <f t="shared" si="1"/>
        <v>Cervical3</v>
      </c>
      <c r="C70" s="136" t="str">
        <f t="shared" si="58"/>
        <v>Cervical</v>
      </c>
      <c r="D70" s="84">
        <v>3</v>
      </c>
      <c r="E70" s="21" t="s">
        <v>205</v>
      </c>
      <c r="F70" s="197">
        <v>0</v>
      </c>
      <c r="G70" s="20"/>
      <c r="H70" s="20"/>
      <c r="I70" s="117"/>
      <c r="J70" s="116"/>
      <c r="K70" s="20"/>
      <c r="L70" s="20"/>
      <c r="M70" s="117"/>
      <c r="N70" s="116"/>
      <c r="O70" s="20"/>
      <c r="P70" s="20"/>
      <c r="Q70" s="117"/>
      <c r="R70" s="20"/>
      <c r="S70" s="114"/>
      <c r="T70" s="65"/>
      <c r="U70" s="115"/>
    </row>
    <row r="71" spans="1:21" x14ac:dyDescent="0.2">
      <c r="A71" s="11" t="str">
        <f t="shared" si="0"/>
        <v>Lothian</v>
      </c>
      <c r="B71" s="11" t="str">
        <f t="shared" si="1"/>
        <v xml:space="preserve">Cervical </v>
      </c>
      <c r="C71" s="136" t="str">
        <f t="shared" si="58"/>
        <v>Cervical</v>
      </c>
      <c r="D71" s="85" t="s">
        <v>79</v>
      </c>
      <c r="E71" s="20"/>
      <c r="F71" s="116"/>
      <c r="G71" s="20"/>
      <c r="H71" s="20"/>
      <c r="I71" s="117"/>
      <c r="J71" s="116"/>
      <c r="K71" s="20"/>
      <c r="L71" s="20"/>
      <c r="M71" s="117"/>
      <c r="N71" s="116"/>
      <c r="O71" s="20"/>
      <c r="P71" s="20"/>
      <c r="Q71" s="117"/>
      <c r="R71" s="20"/>
      <c r="S71" s="114"/>
      <c r="T71" s="65"/>
      <c r="U71" s="115"/>
    </row>
    <row r="72" spans="1:21" x14ac:dyDescent="0.2">
      <c r="A72" s="11" t="str">
        <f t="shared" si="0"/>
        <v>Lothian</v>
      </c>
      <c r="B72" s="11" t="str">
        <f t="shared" si="1"/>
        <v xml:space="preserve">Cervical </v>
      </c>
      <c r="C72" s="136" t="str">
        <f t="shared" si="58"/>
        <v>Cervical</v>
      </c>
      <c r="D72" s="84" t="s">
        <v>79</v>
      </c>
      <c r="E72" s="21" t="s">
        <v>33</v>
      </c>
      <c r="F72" s="23"/>
      <c r="G72" s="24"/>
      <c r="H72" s="24"/>
      <c r="I72" s="25"/>
      <c r="J72" s="23"/>
      <c r="K72" s="24"/>
      <c r="L72" s="24"/>
      <c r="M72" s="25"/>
      <c r="N72" s="23"/>
      <c r="O72" s="24"/>
      <c r="P72" s="24"/>
      <c r="Q72" s="25"/>
      <c r="R72" s="20"/>
      <c r="S72" s="71"/>
      <c r="T72" s="72"/>
      <c r="U72" s="97"/>
    </row>
    <row r="73" spans="1:21" x14ac:dyDescent="0.2">
      <c r="A73" s="11" t="str">
        <f t="shared" si="0"/>
        <v>Lothian</v>
      </c>
      <c r="B73" s="11" t="str">
        <f t="shared" si="1"/>
        <v>Cervical4</v>
      </c>
      <c r="C73" s="136" t="str">
        <f t="shared" si="58"/>
        <v>Cervical</v>
      </c>
      <c r="D73" s="86">
        <v>4</v>
      </c>
      <c r="E73" s="44" t="s">
        <v>206</v>
      </c>
      <c r="F73" s="27"/>
      <c r="G73" s="28"/>
      <c r="H73" s="28"/>
      <c r="I73" s="29"/>
      <c r="J73" s="27"/>
      <c r="K73" s="28"/>
      <c r="L73" s="28"/>
      <c r="M73" s="29"/>
      <c r="N73" s="27"/>
      <c r="O73" s="28"/>
      <c r="P73" s="28"/>
      <c r="Q73" s="29"/>
      <c r="R73" s="20"/>
      <c r="S73" s="179">
        <f>SUM(F73:I73)</f>
        <v>0</v>
      </c>
      <c r="T73" s="180">
        <f>SUM(J73:M73)</f>
        <v>0</v>
      </c>
      <c r="U73" s="181">
        <f>SUM(N73:Q73)</f>
        <v>0</v>
      </c>
    </row>
    <row r="74" spans="1:21" x14ac:dyDescent="0.2">
      <c r="A74" s="11" t="str">
        <f t="shared" si="0"/>
        <v>Lothian</v>
      </c>
      <c r="B74" s="11" t="str">
        <f t="shared" si="1"/>
        <v>Cervical5</v>
      </c>
      <c r="C74" s="136" t="str">
        <f t="shared" si="58"/>
        <v>Cervical</v>
      </c>
      <c r="D74" s="87">
        <v>5</v>
      </c>
      <c r="E74" s="45" t="s">
        <v>13</v>
      </c>
      <c r="F74" s="31"/>
      <c r="G74" s="32"/>
      <c r="H74" s="32"/>
      <c r="I74" s="33"/>
      <c r="J74" s="31"/>
      <c r="K74" s="32"/>
      <c r="L74" s="32"/>
      <c r="M74" s="33"/>
      <c r="N74" s="31"/>
      <c r="O74" s="32"/>
      <c r="P74" s="32"/>
      <c r="Q74" s="33"/>
      <c r="R74" s="20"/>
      <c r="S74" s="159">
        <f t="shared" ref="S74" si="59">SUM(F74:I74)</f>
        <v>0</v>
      </c>
      <c r="T74" s="160">
        <f t="shared" ref="T74" si="60">SUM(J74:M74)</f>
        <v>0</v>
      </c>
      <c r="U74" s="162">
        <f t="shared" ref="U74" si="61">SUM(N74:Q74)</f>
        <v>0</v>
      </c>
    </row>
    <row r="75" spans="1:21" x14ac:dyDescent="0.2">
      <c r="A75" s="11" t="str">
        <f t="shared" si="0"/>
        <v>Lothian</v>
      </c>
      <c r="B75" s="11" t="str">
        <f t="shared" si="1"/>
        <v>Cervical6</v>
      </c>
      <c r="C75" s="136" t="str">
        <f t="shared" si="58"/>
        <v>Cervical</v>
      </c>
      <c r="D75" s="84">
        <v>6</v>
      </c>
      <c r="E75" s="21" t="s">
        <v>16</v>
      </c>
      <c r="F75" s="62">
        <f>F73-F74</f>
        <v>0</v>
      </c>
      <c r="G75" s="63">
        <f t="shared" ref="G75:Q75" si="62">G73-G74</f>
        <v>0</v>
      </c>
      <c r="H75" s="63">
        <f t="shared" si="62"/>
        <v>0</v>
      </c>
      <c r="I75" s="64">
        <f t="shared" si="62"/>
        <v>0</v>
      </c>
      <c r="J75" s="62">
        <f t="shared" si="62"/>
        <v>0</v>
      </c>
      <c r="K75" s="63">
        <f t="shared" si="62"/>
        <v>0</v>
      </c>
      <c r="L75" s="63">
        <f t="shared" si="62"/>
        <v>0</v>
      </c>
      <c r="M75" s="64">
        <f t="shared" si="62"/>
        <v>0</v>
      </c>
      <c r="N75" s="62">
        <f t="shared" si="62"/>
        <v>0</v>
      </c>
      <c r="O75" s="63">
        <f t="shared" si="62"/>
        <v>0</v>
      </c>
      <c r="P75" s="63">
        <f t="shared" si="62"/>
        <v>0</v>
      </c>
      <c r="Q75" s="64">
        <f t="shared" si="62"/>
        <v>0</v>
      </c>
      <c r="R75" s="65"/>
      <c r="S75" s="64">
        <f t="shared" ref="S75:U75" si="63">S73-S74</f>
        <v>0</v>
      </c>
      <c r="T75" s="63">
        <f t="shared" si="63"/>
        <v>0</v>
      </c>
      <c r="U75" s="100">
        <f t="shared" si="63"/>
        <v>0</v>
      </c>
    </row>
    <row r="76" spans="1:21" x14ac:dyDescent="0.2">
      <c r="A76" s="11" t="str">
        <f t="shared" si="0"/>
        <v>Lothian</v>
      </c>
      <c r="B76" s="11" t="str">
        <f t="shared" si="1"/>
        <v xml:space="preserve">Cervical </v>
      </c>
      <c r="C76" s="136" t="str">
        <f t="shared" si="58"/>
        <v>Cervical</v>
      </c>
      <c r="D76" s="88" t="s">
        <v>79</v>
      </c>
      <c r="E76" s="34"/>
      <c r="F76" s="35"/>
      <c r="G76" s="36"/>
      <c r="H76" s="36"/>
      <c r="I76" s="37"/>
      <c r="J76" s="38"/>
      <c r="K76" s="39"/>
      <c r="L76" s="39"/>
      <c r="M76" s="40"/>
      <c r="N76" s="38"/>
      <c r="O76" s="39"/>
      <c r="P76" s="39"/>
      <c r="Q76" s="40"/>
      <c r="R76" s="41"/>
      <c r="S76" s="77"/>
      <c r="T76" s="56"/>
      <c r="U76" s="101"/>
    </row>
    <row r="77" spans="1:21" x14ac:dyDescent="0.2">
      <c r="A77" s="11" t="str">
        <f t="shared" si="0"/>
        <v>Lothian</v>
      </c>
      <c r="B77" s="11" t="str">
        <f t="shared" si="1"/>
        <v xml:space="preserve">Cervical </v>
      </c>
      <c r="C77" s="136" t="str">
        <f t="shared" si="58"/>
        <v>Cervical</v>
      </c>
      <c r="D77" s="84" t="s">
        <v>79</v>
      </c>
      <c r="E77" s="21" t="s">
        <v>29</v>
      </c>
      <c r="F77" s="23"/>
      <c r="G77" s="24"/>
      <c r="H77" s="24"/>
      <c r="I77" s="25"/>
      <c r="J77" s="23"/>
      <c r="K77" s="24"/>
      <c r="L77" s="24"/>
      <c r="M77" s="25"/>
      <c r="N77" s="23"/>
      <c r="O77" s="24"/>
      <c r="P77" s="24"/>
      <c r="Q77" s="25"/>
      <c r="R77" s="20"/>
      <c r="S77" s="71"/>
      <c r="T77" s="72"/>
      <c r="U77" s="97"/>
    </row>
    <row r="78" spans="1:21" x14ac:dyDescent="0.2">
      <c r="A78" s="11" t="str">
        <f t="shared" ref="A78:A141" si="64">$E$5</f>
        <v>Lothian</v>
      </c>
      <c r="B78" s="11" t="str">
        <f t="shared" ref="B78:B141" si="65">CONCATENATE(C78,D78)</f>
        <v>Cervical7</v>
      </c>
      <c r="C78" s="136" t="str">
        <f t="shared" si="58"/>
        <v>Cervical</v>
      </c>
      <c r="D78" s="86">
        <v>7</v>
      </c>
      <c r="E78" s="44" t="s">
        <v>46</v>
      </c>
      <c r="F78" s="27"/>
      <c r="G78" s="28"/>
      <c r="H78" s="28"/>
      <c r="I78" s="29"/>
      <c r="J78" s="27"/>
      <c r="K78" s="28"/>
      <c r="L78" s="28"/>
      <c r="M78" s="29"/>
      <c r="N78" s="27"/>
      <c r="O78" s="28"/>
      <c r="P78" s="28"/>
      <c r="Q78" s="29"/>
      <c r="R78" s="39"/>
      <c r="S78" s="153">
        <f>SUM(F78:I78)</f>
        <v>0</v>
      </c>
      <c r="T78" s="154">
        <f>SUM(J78:M78)</f>
        <v>0</v>
      </c>
      <c r="U78" s="157">
        <f>SUM(N78:Q78)</f>
        <v>0</v>
      </c>
    </row>
    <row r="79" spans="1:21" x14ac:dyDescent="0.2">
      <c r="A79" s="11" t="str">
        <f t="shared" si="64"/>
        <v>Lothian</v>
      </c>
      <c r="B79" s="11" t="str">
        <f t="shared" si="65"/>
        <v>Cervical8</v>
      </c>
      <c r="C79" s="136" t="str">
        <f t="shared" si="58"/>
        <v>Cervical</v>
      </c>
      <c r="D79" s="86">
        <v>8</v>
      </c>
      <c r="E79" s="45" t="s">
        <v>53</v>
      </c>
      <c r="F79" s="31"/>
      <c r="G79" s="32"/>
      <c r="H79" s="32"/>
      <c r="I79" s="33"/>
      <c r="J79" s="31"/>
      <c r="K79" s="32"/>
      <c r="L79" s="32"/>
      <c r="M79" s="33"/>
      <c r="N79" s="31"/>
      <c r="O79" s="32"/>
      <c r="P79" s="32"/>
      <c r="Q79" s="33"/>
      <c r="R79" s="39"/>
      <c r="S79" s="159">
        <f t="shared" ref="S79:S80" si="66">SUM(F79:I79)</f>
        <v>0</v>
      </c>
      <c r="T79" s="160">
        <f t="shared" ref="T79:T80" si="67">SUM(J79:M79)</f>
        <v>0</v>
      </c>
      <c r="U79" s="162">
        <f t="shared" ref="U79:U80" si="68">SUM(N79:Q79)</f>
        <v>0</v>
      </c>
    </row>
    <row r="80" spans="1:21" x14ac:dyDescent="0.2">
      <c r="A80" s="11" t="str">
        <f t="shared" si="64"/>
        <v>Lothian</v>
      </c>
      <c r="B80" s="11" t="str">
        <f t="shared" si="65"/>
        <v>Cervical9</v>
      </c>
      <c r="C80" s="136" t="str">
        <f t="shared" si="58"/>
        <v>Cervical</v>
      </c>
      <c r="D80" s="84">
        <v>9</v>
      </c>
      <c r="E80" s="21" t="s">
        <v>32</v>
      </c>
      <c r="F80" s="62">
        <f t="shared" ref="F80:Q80" si="69">SUM(F78:F79)</f>
        <v>0</v>
      </c>
      <c r="G80" s="63">
        <f t="shared" si="69"/>
        <v>0</v>
      </c>
      <c r="H80" s="63">
        <f t="shared" si="69"/>
        <v>0</v>
      </c>
      <c r="I80" s="64">
        <f t="shared" si="69"/>
        <v>0</v>
      </c>
      <c r="J80" s="62">
        <f t="shared" si="69"/>
        <v>0</v>
      </c>
      <c r="K80" s="63">
        <f t="shared" si="69"/>
        <v>0</v>
      </c>
      <c r="L80" s="63">
        <f t="shared" si="69"/>
        <v>0</v>
      </c>
      <c r="M80" s="64">
        <f t="shared" si="69"/>
        <v>0</v>
      </c>
      <c r="N80" s="62">
        <f t="shared" si="69"/>
        <v>0</v>
      </c>
      <c r="O80" s="63">
        <f t="shared" si="69"/>
        <v>0</v>
      </c>
      <c r="P80" s="63">
        <f t="shared" si="69"/>
        <v>0</v>
      </c>
      <c r="Q80" s="64">
        <f t="shared" si="69"/>
        <v>0</v>
      </c>
      <c r="R80" s="65"/>
      <c r="S80" s="62">
        <f t="shared" si="66"/>
        <v>0</v>
      </c>
      <c r="T80" s="63">
        <f t="shared" si="67"/>
        <v>0</v>
      </c>
      <c r="U80" s="100">
        <f t="shared" si="68"/>
        <v>0</v>
      </c>
    </row>
    <row r="81" spans="1:21" x14ac:dyDescent="0.2">
      <c r="A81" s="11" t="str">
        <f t="shared" si="64"/>
        <v>Lothian</v>
      </c>
      <c r="B81" s="11" t="str">
        <f t="shared" si="65"/>
        <v xml:space="preserve">Cervical </v>
      </c>
      <c r="C81" s="136" t="str">
        <f t="shared" si="58"/>
        <v>Cervical</v>
      </c>
      <c r="D81" s="89" t="s">
        <v>79</v>
      </c>
      <c r="E81" s="43"/>
      <c r="F81" s="38"/>
      <c r="G81" s="39"/>
      <c r="H81" s="39"/>
      <c r="I81" s="40"/>
      <c r="J81" s="38"/>
      <c r="K81" s="39"/>
      <c r="L81" s="39"/>
      <c r="M81" s="40"/>
      <c r="N81" s="38"/>
      <c r="O81" s="39"/>
      <c r="P81" s="39"/>
      <c r="Q81" s="40"/>
      <c r="R81" s="39"/>
      <c r="S81" s="77"/>
      <c r="T81" s="56"/>
      <c r="U81" s="101"/>
    </row>
    <row r="82" spans="1:21" x14ac:dyDescent="0.2">
      <c r="A82" s="11" t="str">
        <f t="shared" si="64"/>
        <v>Lothian</v>
      </c>
      <c r="B82" s="11" t="str">
        <f t="shared" si="65"/>
        <v xml:space="preserve">Cervical </v>
      </c>
      <c r="C82" s="136" t="str">
        <f t="shared" si="58"/>
        <v>Cervical</v>
      </c>
      <c r="D82" s="84" t="s">
        <v>79</v>
      </c>
      <c r="E82" s="21" t="s">
        <v>24</v>
      </c>
      <c r="F82" s="23"/>
      <c r="G82" s="24"/>
      <c r="H82" s="24"/>
      <c r="I82" s="25"/>
      <c r="J82" s="23"/>
      <c r="K82" s="24"/>
      <c r="L82" s="24"/>
      <c r="M82" s="25"/>
      <c r="N82" s="23"/>
      <c r="O82" s="24"/>
      <c r="P82" s="24"/>
      <c r="Q82" s="25"/>
      <c r="R82" s="39"/>
      <c r="S82" s="71"/>
      <c r="T82" s="72"/>
      <c r="U82" s="97"/>
    </row>
    <row r="83" spans="1:21" x14ac:dyDescent="0.2">
      <c r="A83" s="11" t="str">
        <f t="shared" si="64"/>
        <v>Lothian</v>
      </c>
      <c r="B83" s="11" t="str">
        <f t="shared" si="65"/>
        <v>Cervical10</v>
      </c>
      <c r="C83" s="136" t="str">
        <f t="shared" si="58"/>
        <v>Cervical</v>
      </c>
      <c r="D83" s="151">
        <v>10</v>
      </c>
      <c r="E83" s="152" t="s">
        <v>109</v>
      </c>
      <c r="F83" s="153">
        <f>F75-F78</f>
        <v>0</v>
      </c>
      <c r="G83" s="154">
        <f t="shared" ref="G83:Q83" si="70">G75-G78</f>
        <v>0</v>
      </c>
      <c r="H83" s="154">
        <f t="shared" si="70"/>
        <v>0</v>
      </c>
      <c r="I83" s="155">
        <f t="shared" si="70"/>
        <v>0</v>
      </c>
      <c r="J83" s="153">
        <f t="shared" si="70"/>
        <v>0</v>
      </c>
      <c r="K83" s="154">
        <f t="shared" si="70"/>
        <v>0</v>
      </c>
      <c r="L83" s="154">
        <f t="shared" si="70"/>
        <v>0</v>
      </c>
      <c r="M83" s="155">
        <f t="shared" si="70"/>
        <v>0</v>
      </c>
      <c r="N83" s="153">
        <f t="shared" si="70"/>
        <v>0</v>
      </c>
      <c r="O83" s="154">
        <f t="shared" si="70"/>
        <v>0</v>
      </c>
      <c r="P83" s="154">
        <f t="shared" si="70"/>
        <v>0</v>
      </c>
      <c r="Q83" s="155">
        <f t="shared" si="70"/>
        <v>0</v>
      </c>
      <c r="R83" s="156"/>
      <c r="S83" s="159">
        <f t="shared" ref="S83:U83" si="71">S75-S78</f>
        <v>0</v>
      </c>
      <c r="T83" s="154">
        <f t="shared" si="71"/>
        <v>0</v>
      </c>
      <c r="U83" s="157">
        <f t="shared" si="71"/>
        <v>0</v>
      </c>
    </row>
    <row r="84" spans="1:21" x14ac:dyDescent="0.2">
      <c r="A84" s="11" t="str">
        <f t="shared" si="64"/>
        <v>Lothian</v>
      </c>
      <c r="B84" s="11" t="str">
        <f t="shared" si="65"/>
        <v>Cervical11</v>
      </c>
      <c r="C84" s="136" t="str">
        <f t="shared" si="58"/>
        <v>Cervical</v>
      </c>
      <c r="D84" s="151">
        <v>11</v>
      </c>
      <c r="E84" s="152" t="s">
        <v>110</v>
      </c>
      <c r="F84" s="159">
        <f t="shared" ref="F84:U84" si="72">F75-F80</f>
        <v>0</v>
      </c>
      <c r="G84" s="160">
        <f t="shared" si="72"/>
        <v>0</v>
      </c>
      <c r="H84" s="160">
        <f t="shared" si="72"/>
        <v>0</v>
      </c>
      <c r="I84" s="161">
        <f t="shared" si="72"/>
        <v>0</v>
      </c>
      <c r="J84" s="159">
        <f t="shared" si="72"/>
        <v>0</v>
      </c>
      <c r="K84" s="160">
        <f t="shared" si="72"/>
        <v>0</v>
      </c>
      <c r="L84" s="160">
        <f t="shared" si="72"/>
        <v>0</v>
      </c>
      <c r="M84" s="161">
        <f t="shared" si="72"/>
        <v>0</v>
      </c>
      <c r="N84" s="159">
        <f t="shared" si="72"/>
        <v>0</v>
      </c>
      <c r="O84" s="160">
        <f t="shared" si="72"/>
        <v>0</v>
      </c>
      <c r="P84" s="160">
        <f t="shared" si="72"/>
        <v>0</v>
      </c>
      <c r="Q84" s="161">
        <f t="shared" si="72"/>
        <v>0</v>
      </c>
      <c r="R84" s="156">
        <f t="shared" si="72"/>
        <v>0</v>
      </c>
      <c r="S84" s="159">
        <f t="shared" si="72"/>
        <v>0</v>
      </c>
      <c r="T84" s="160">
        <f t="shared" si="72"/>
        <v>0</v>
      </c>
      <c r="U84" s="162">
        <f t="shared" si="72"/>
        <v>0</v>
      </c>
    </row>
    <row r="85" spans="1:21" x14ac:dyDescent="0.2">
      <c r="A85" s="11" t="str">
        <f t="shared" si="64"/>
        <v>Lothian</v>
      </c>
      <c r="B85" s="11" t="str">
        <f t="shared" si="65"/>
        <v>Cervical12</v>
      </c>
      <c r="C85" s="136" t="str">
        <f t="shared" si="58"/>
        <v>Cervical</v>
      </c>
      <c r="D85" s="151">
        <v>12</v>
      </c>
      <c r="E85" s="158" t="s">
        <v>27</v>
      </c>
      <c r="F85" s="170">
        <f>F70+F84</f>
        <v>0</v>
      </c>
      <c r="G85" s="164">
        <f>F85+G84</f>
        <v>0</v>
      </c>
      <c r="H85" s="164">
        <f t="shared" ref="H85:Q85" si="73">G85+H84</f>
        <v>0</v>
      </c>
      <c r="I85" s="166">
        <f t="shared" si="73"/>
        <v>0</v>
      </c>
      <c r="J85" s="163">
        <f t="shared" si="73"/>
        <v>0</v>
      </c>
      <c r="K85" s="164">
        <f t="shared" si="73"/>
        <v>0</v>
      </c>
      <c r="L85" s="164">
        <f t="shared" si="73"/>
        <v>0</v>
      </c>
      <c r="M85" s="166">
        <f t="shared" si="73"/>
        <v>0</v>
      </c>
      <c r="N85" s="163">
        <f t="shared" si="73"/>
        <v>0</v>
      </c>
      <c r="O85" s="164">
        <f t="shared" si="73"/>
        <v>0</v>
      </c>
      <c r="P85" s="164">
        <f t="shared" si="73"/>
        <v>0</v>
      </c>
      <c r="Q85" s="166">
        <f t="shared" si="73"/>
        <v>0</v>
      </c>
      <c r="R85" s="156"/>
      <c r="S85" s="163">
        <f>I85</f>
        <v>0</v>
      </c>
      <c r="T85" s="164">
        <f>M85</f>
        <v>0</v>
      </c>
      <c r="U85" s="165">
        <f>Q85</f>
        <v>0</v>
      </c>
    </row>
    <row r="86" spans="1:21" x14ac:dyDescent="0.2">
      <c r="A86" s="11" t="str">
        <f t="shared" si="64"/>
        <v>Lothian</v>
      </c>
      <c r="B86" s="11" t="str">
        <f t="shared" si="65"/>
        <v>Cervical13</v>
      </c>
      <c r="C86" s="136" t="str">
        <f t="shared" si="58"/>
        <v>Cervical</v>
      </c>
      <c r="D86" s="151">
        <v>13</v>
      </c>
      <c r="E86" s="152" t="s">
        <v>25</v>
      </c>
      <c r="F86" s="163" t="e">
        <f>F85/(F80/13)</f>
        <v>#DIV/0!</v>
      </c>
      <c r="G86" s="164" t="e">
        <f t="shared" ref="G86:Q86" si="74">G85/(G80/13)</f>
        <v>#DIV/0!</v>
      </c>
      <c r="H86" s="164" t="e">
        <f t="shared" si="74"/>
        <v>#DIV/0!</v>
      </c>
      <c r="I86" s="166" t="e">
        <f t="shared" si="74"/>
        <v>#DIV/0!</v>
      </c>
      <c r="J86" s="163" t="e">
        <f t="shared" si="74"/>
        <v>#DIV/0!</v>
      </c>
      <c r="K86" s="164" t="e">
        <f t="shared" si="74"/>
        <v>#DIV/0!</v>
      </c>
      <c r="L86" s="164" t="e">
        <f t="shared" si="74"/>
        <v>#DIV/0!</v>
      </c>
      <c r="M86" s="166" t="e">
        <f t="shared" si="74"/>
        <v>#DIV/0!</v>
      </c>
      <c r="N86" s="163" t="e">
        <f t="shared" si="74"/>
        <v>#DIV/0!</v>
      </c>
      <c r="O86" s="164" t="e">
        <f t="shared" si="74"/>
        <v>#DIV/0!</v>
      </c>
      <c r="P86" s="164" t="e">
        <f t="shared" si="74"/>
        <v>#DIV/0!</v>
      </c>
      <c r="Q86" s="166" t="e">
        <f t="shared" si="74"/>
        <v>#DIV/0!</v>
      </c>
      <c r="R86" s="156"/>
      <c r="S86" s="163" t="e">
        <f t="shared" ref="S86" si="75">I86</f>
        <v>#DIV/0!</v>
      </c>
      <c r="T86" s="164" t="e">
        <f t="shared" ref="T86" si="76">M86</f>
        <v>#DIV/0!</v>
      </c>
      <c r="U86" s="165" t="e">
        <f t="shared" ref="U86" si="77">Q86</f>
        <v>#DIV/0!</v>
      </c>
    </row>
    <row r="87" spans="1:21" x14ac:dyDescent="0.2">
      <c r="A87" s="11" t="str">
        <f t="shared" si="64"/>
        <v>Lothian</v>
      </c>
      <c r="B87" s="11" t="str">
        <f t="shared" si="65"/>
        <v>Cervical14</v>
      </c>
      <c r="C87" s="136" t="str">
        <f t="shared" si="58"/>
        <v>Cervical</v>
      </c>
      <c r="D87" s="86">
        <v>14</v>
      </c>
      <c r="E87" s="447" t="s">
        <v>207</v>
      </c>
      <c r="F87" s="48"/>
      <c r="G87" s="46"/>
      <c r="H87" s="46"/>
      <c r="I87" s="47"/>
      <c r="J87" s="48"/>
      <c r="K87" s="46"/>
      <c r="L87" s="46"/>
      <c r="M87" s="47"/>
      <c r="N87" s="48"/>
      <c r="O87" s="46"/>
      <c r="P87" s="46"/>
      <c r="Q87" s="47"/>
      <c r="R87" s="39"/>
      <c r="S87" s="163">
        <f>I87</f>
        <v>0</v>
      </c>
      <c r="T87" s="164">
        <f>M87</f>
        <v>0</v>
      </c>
      <c r="U87" s="165">
        <f>Q87</f>
        <v>0</v>
      </c>
    </row>
    <row r="88" spans="1:21" ht="13.5" thickBot="1" x14ac:dyDescent="0.25">
      <c r="A88" s="11" t="str">
        <f t="shared" si="64"/>
        <v>Lothian</v>
      </c>
      <c r="B88" s="11" t="str">
        <f t="shared" si="65"/>
        <v>Cervical15</v>
      </c>
      <c r="C88" s="136" t="str">
        <f t="shared" si="58"/>
        <v>Cervical</v>
      </c>
      <c r="D88" s="86">
        <v>15</v>
      </c>
      <c r="E88" s="44" t="s">
        <v>208</v>
      </c>
      <c r="F88" s="48"/>
      <c r="G88" s="46"/>
      <c r="H88" s="46"/>
      <c r="I88" s="47"/>
      <c r="J88" s="48"/>
      <c r="K88" s="46"/>
      <c r="L88" s="46"/>
      <c r="M88" s="47"/>
      <c r="N88" s="48"/>
      <c r="O88" s="46"/>
      <c r="P88" s="46"/>
      <c r="Q88" s="47"/>
      <c r="R88" s="39"/>
      <c r="S88" s="174">
        <f>I88</f>
        <v>0</v>
      </c>
      <c r="T88" s="175">
        <f>M88</f>
        <v>0</v>
      </c>
      <c r="U88" s="178">
        <f>Q88</f>
        <v>0</v>
      </c>
    </row>
    <row r="89" spans="1:21" x14ac:dyDescent="0.2">
      <c r="A89" s="11" t="str">
        <f t="shared" si="64"/>
        <v>Lothian</v>
      </c>
      <c r="B89" s="11" t="str">
        <f t="shared" si="65"/>
        <v xml:space="preserve">Cervical </v>
      </c>
      <c r="C89" s="136" t="str">
        <f t="shared" si="58"/>
        <v>Cervical</v>
      </c>
      <c r="D89" s="84" t="s">
        <v>79</v>
      </c>
      <c r="E89" s="21" t="s">
        <v>197</v>
      </c>
      <c r="F89" s="23"/>
      <c r="G89" s="24"/>
      <c r="H89" s="24"/>
      <c r="I89" s="25"/>
      <c r="J89" s="23"/>
      <c r="K89" s="24"/>
      <c r="L89" s="24"/>
      <c r="M89" s="25"/>
      <c r="N89" s="23"/>
      <c r="O89" s="24"/>
      <c r="P89" s="24"/>
      <c r="Q89" s="25"/>
      <c r="R89" s="20"/>
      <c r="S89" s="71"/>
      <c r="T89" s="72"/>
      <c r="U89" s="97"/>
    </row>
    <row r="90" spans="1:21" x14ac:dyDescent="0.2">
      <c r="A90" s="11" t="str">
        <f t="shared" si="64"/>
        <v>Lothian</v>
      </c>
      <c r="B90" s="11" t="str">
        <f t="shared" si="65"/>
        <v>Cervical16</v>
      </c>
      <c r="C90" s="136" t="str">
        <f t="shared" si="58"/>
        <v>Cervical</v>
      </c>
      <c r="D90" s="86">
        <v>16</v>
      </c>
      <c r="E90" s="427" t="s">
        <v>195</v>
      </c>
      <c r="F90" s="49">
        <v>0</v>
      </c>
      <c r="G90" s="50">
        <v>0</v>
      </c>
      <c r="H90" s="50">
        <v>0</v>
      </c>
      <c r="I90" s="51">
        <v>0</v>
      </c>
      <c r="J90" s="49">
        <v>0</v>
      </c>
      <c r="K90" s="50">
        <v>0</v>
      </c>
      <c r="L90" s="50">
        <v>0</v>
      </c>
      <c r="M90" s="51">
        <v>0</v>
      </c>
      <c r="N90" s="49">
        <v>0</v>
      </c>
      <c r="O90" s="50">
        <v>0</v>
      </c>
      <c r="P90" s="50">
        <v>0</v>
      </c>
      <c r="Q90" s="51">
        <v>0</v>
      </c>
      <c r="R90" s="20"/>
      <c r="S90" s="55"/>
      <c r="T90" s="54"/>
      <c r="U90" s="102"/>
    </row>
    <row r="91" spans="1:21" x14ac:dyDescent="0.2">
      <c r="A91" s="11" t="str">
        <f t="shared" si="64"/>
        <v>Lothian</v>
      </c>
      <c r="B91" s="11" t="str">
        <f t="shared" si="65"/>
        <v>Cervical17</v>
      </c>
      <c r="C91" s="136" t="str">
        <f t="shared" si="58"/>
        <v>Cervical</v>
      </c>
      <c r="D91" s="167">
        <v>17</v>
      </c>
      <c r="E91" s="420" t="s">
        <v>193</v>
      </c>
      <c r="F91" s="163">
        <f t="shared" ref="F91:Q91" si="78">F90*F80</f>
        <v>0</v>
      </c>
      <c r="G91" s="164">
        <f t="shared" si="78"/>
        <v>0</v>
      </c>
      <c r="H91" s="164">
        <f t="shared" si="78"/>
        <v>0</v>
      </c>
      <c r="I91" s="166">
        <f t="shared" si="78"/>
        <v>0</v>
      </c>
      <c r="J91" s="163">
        <f t="shared" si="78"/>
        <v>0</v>
      </c>
      <c r="K91" s="164">
        <f t="shared" si="78"/>
        <v>0</v>
      </c>
      <c r="L91" s="164">
        <f t="shared" si="78"/>
        <v>0</v>
      </c>
      <c r="M91" s="166">
        <f t="shared" si="78"/>
        <v>0</v>
      </c>
      <c r="N91" s="163">
        <f t="shared" si="78"/>
        <v>0</v>
      </c>
      <c r="O91" s="164">
        <f t="shared" si="78"/>
        <v>0</v>
      </c>
      <c r="P91" s="164">
        <f t="shared" si="78"/>
        <v>0</v>
      </c>
      <c r="Q91" s="166">
        <f t="shared" si="78"/>
        <v>0</v>
      </c>
      <c r="R91" s="169"/>
      <c r="S91" s="163">
        <f t="shared" ref="S91" si="79">SUM(F91:I91)</f>
        <v>0</v>
      </c>
      <c r="T91" s="164">
        <f t="shared" ref="T91" si="80">SUM(J91:M91)</f>
        <v>0</v>
      </c>
      <c r="U91" s="165">
        <f t="shared" ref="U91" si="81">SUM(N91:Q91)</f>
        <v>0</v>
      </c>
    </row>
    <row r="92" spans="1:21" x14ac:dyDescent="0.2">
      <c r="A92" s="11" t="str">
        <f t="shared" si="64"/>
        <v>Lothian</v>
      </c>
      <c r="B92" s="11" t="str">
        <f t="shared" si="65"/>
        <v>Cervical18</v>
      </c>
      <c r="C92" s="136" t="str">
        <f t="shared" si="58"/>
        <v>Cervical</v>
      </c>
      <c r="D92" s="336">
        <v>18</v>
      </c>
      <c r="E92" s="423" t="s">
        <v>194</v>
      </c>
      <c r="F92" s="442">
        <v>0</v>
      </c>
      <c r="G92" s="443">
        <v>0</v>
      </c>
      <c r="H92" s="443">
        <v>0</v>
      </c>
      <c r="I92" s="444">
        <v>0</v>
      </c>
      <c r="J92" s="445">
        <v>0</v>
      </c>
      <c r="K92" s="443">
        <v>0</v>
      </c>
      <c r="L92" s="443">
        <v>0</v>
      </c>
      <c r="M92" s="444">
        <v>0</v>
      </c>
      <c r="N92" s="445">
        <v>0</v>
      </c>
      <c r="O92" s="443">
        <v>0</v>
      </c>
      <c r="P92" s="443">
        <v>0</v>
      </c>
      <c r="Q92" s="444">
        <v>0</v>
      </c>
      <c r="R92" s="204"/>
      <c r="S92" s="424" t="s">
        <v>15</v>
      </c>
      <c r="T92" s="425" t="s">
        <v>15</v>
      </c>
      <c r="U92" s="426" t="s">
        <v>15</v>
      </c>
    </row>
    <row r="93" spans="1:21" ht="13.5" thickBot="1" x14ac:dyDescent="0.25">
      <c r="A93" s="11" t="str">
        <f t="shared" si="64"/>
        <v>Lothian</v>
      </c>
      <c r="B93" s="11" t="str">
        <f t="shared" si="65"/>
        <v>Cervical19</v>
      </c>
      <c r="C93" s="136" t="str">
        <f t="shared" si="58"/>
        <v>Cervical</v>
      </c>
      <c r="D93" s="433">
        <v>19</v>
      </c>
      <c r="E93" s="422" t="s">
        <v>196</v>
      </c>
      <c r="F93" s="416">
        <f>F80*F92</f>
        <v>0</v>
      </c>
      <c r="G93" s="417">
        <f t="shared" ref="G93" si="82">G80*G92</f>
        <v>0</v>
      </c>
      <c r="H93" s="417">
        <f t="shared" ref="H93" si="83">H80*H92</f>
        <v>0</v>
      </c>
      <c r="I93" s="418">
        <f t="shared" ref="I93" si="84">I80*I92</f>
        <v>0</v>
      </c>
      <c r="J93" s="419">
        <f t="shared" ref="J93" si="85">J80*J92</f>
        <v>0</v>
      </c>
      <c r="K93" s="417">
        <f t="shared" ref="K93" si="86">K80*K92</f>
        <v>0</v>
      </c>
      <c r="L93" s="417">
        <f t="shared" ref="L93" si="87">L80*L92</f>
        <v>0</v>
      </c>
      <c r="M93" s="418">
        <f t="shared" ref="M93" si="88">M80*M92</f>
        <v>0</v>
      </c>
      <c r="N93" s="419">
        <f t="shared" ref="N93" si="89">N80*N92</f>
        <v>0</v>
      </c>
      <c r="O93" s="417">
        <f t="shared" ref="O93" si="90">O80*O92</f>
        <v>0</v>
      </c>
      <c r="P93" s="417">
        <f t="shared" ref="P93" si="91">P80*P92</f>
        <v>0</v>
      </c>
      <c r="Q93" s="418">
        <f t="shared" ref="Q93" si="92">Q80*Q92</f>
        <v>0</v>
      </c>
      <c r="R93" s="177"/>
      <c r="S93" s="174">
        <f t="shared" ref="S93" si="93">SUM(F93:I93)</f>
        <v>0</v>
      </c>
      <c r="T93" s="175">
        <f t="shared" ref="T93" si="94">SUM(J93:M93)</f>
        <v>0</v>
      </c>
      <c r="U93" s="178">
        <f t="shared" ref="U93" si="95">SUM(N93:Q93)</f>
        <v>0</v>
      </c>
    </row>
    <row r="94" spans="1:21" ht="18.75" thickBot="1" x14ac:dyDescent="0.3">
      <c r="A94" s="11" t="str">
        <f t="shared" si="64"/>
        <v>Lothian</v>
      </c>
      <c r="B94" s="11" t="str">
        <f t="shared" si="65"/>
        <v>ColorectalColorectal</v>
      </c>
      <c r="C94" s="137" t="str">
        <f>D94</f>
        <v>Colorectal</v>
      </c>
      <c r="D94" s="431" t="s">
        <v>39</v>
      </c>
      <c r="E94" s="80"/>
      <c r="F94" s="124"/>
      <c r="G94" s="81"/>
      <c r="H94" s="81"/>
      <c r="I94" s="81"/>
      <c r="J94" s="81"/>
      <c r="K94" s="81"/>
      <c r="L94" s="81"/>
      <c r="M94" s="81"/>
      <c r="N94" s="69"/>
      <c r="O94" s="69"/>
      <c r="P94" s="69"/>
      <c r="Q94" s="69"/>
      <c r="R94" s="69"/>
      <c r="S94" s="131"/>
      <c r="T94" s="131"/>
      <c r="U94" s="132"/>
    </row>
    <row r="95" spans="1:21" x14ac:dyDescent="0.2">
      <c r="A95" s="11" t="str">
        <f t="shared" si="64"/>
        <v>Lothian</v>
      </c>
      <c r="B95" s="11" t="str">
        <f t="shared" si="65"/>
        <v>Colorectal1</v>
      </c>
      <c r="C95" s="136" t="str">
        <f>C94</f>
        <v>Colorectal</v>
      </c>
      <c r="D95" s="84">
        <v>1</v>
      </c>
      <c r="E95" s="21" t="s">
        <v>80</v>
      </c>
      <c r="F95" s="197">
        <v>0</v>
      </c>
      <c r="G95" s="20"/>
      <c r="H95" s="20"/>
      <c r="I95" s="117"/>
      <c r="J95" s="116"/>
      <c r="K95" s="20"/>
      <c r="L95" s="20"/>
      <c r="M95" s="117"/>
      <c r="N95" s="116"/>
      <c r="O95" s="20"/>
      <c r="P95" s="20"/>
      <c r="Q95" s="117"/>
      <c r="R95" s="20"/>
      <c r="S95" s="114"/>
      <c r="T95" s="65"/>
      <c r="U95" s="115"/>
    </row>
    <row r="96" spans="1:21" x14ac:dyDescent="0.2">
      <c r="A96" s="11" t="str">
        <f t="shared" si="64"/>
        <v>Lothian</v>
      </c>
      <c r="B96" s="11" t="str">
        <f t="shared" si="65"/>
        <v>Colorectal2</v>
      </c>
      <c r="C96" s="136" t="str">
        <f t="shared" ref="C96:C120" si="96">C95</f>
        <v>Colorectal</v>
      </c>
      <c r="D96" s="84">
        <v>2</v>
      </c>
      <c r="E96" s="21" t="s">
        <v>81</v>
      </c>
      <c r="F96" s="197">
        <v>0</v>
      </c>
      <c r="G96" s="20"/>
      <c r="H96" s="20"/>
      <c r="I96" s="117"/>
      <c r="J96" s="116"/>
      <c r="K96" s="20"/>
      <c r="L96" s="20"/>
      <c r="M96" s="117"/>
      <c r="N96" s="116"/>
      <c r="O96" s="20"/>
      <c r="P96" s="20"/>
      <c r="Q96" s="117"/>
      <c r="R96" s="20"/>
      <c r="S96" s="114"/>
      <c r="T96" s="65"/>
      <c r="U96" s="115"/>
    </row>
    <row r="97" spans="1:21" x14ac:dyDescent="0.2">
      <c r="A97" s="11" t="str">
        <f t="shared" si="64"/>
        <v>Lothian</v>
      </c>
      <c r="B97" s="11" t="str">
        <f t="shared" si="65"/>
        <v>Colorectal3</v>
      </c>
      <c r="C97" s="136" t="str">
        <f t="shared" si="96"/>
        <v>Colorectal</v>
      </c>
      <c r="D97" s="84">
        <v>3</v>
      </c>
      <c r="E97" s="21" t="s">
        <v>205</v>
      </c>
      <c r="F97" s="197">
        <v>0</v>
      </c>
      <c r="G97" s="20"/>
      <c r="H97" s="20"/>
      <c r="I97" s="117"/>
      <c r="J97" s="116"/>
      <c r="K97" s="20"/>
      <c r="L97" s="20"/>
      <c r="M97" s="117"/>
      <c r="N97" s="116"/>
      <c r="O97" s="20"/>
      <c r="P97" s="20"/>
      <c r="Q97" s="117"/>
      <c r="R97" s="20"/>
      <c r="S97" s="114"/>
      <c r="T97" s="65"/>
      <c r="U97" s="115"/>
    </row>
    <row r="98" spans="1:21" x14ac:dyDescent="0.2">
      <c r="A98" s="11" t="str">
        <f t="shared" si="64"/>
        <v>Lothian</v>
      </c>
      <c r="B98" s="11" t="str">
        <f t="shared" si="65"/>
        <v xml:space="preserve">Colorectal </v>
      </c>
      <c r="C98" s="136" t="str">
        <f t="shared" si="96"/>
        <v>Colorectal</v>
      </c>
      <c r="D98" s="85" t="s">
        <v>79</v>
      </c>
      <c r="E98" s="20"/>
      <c r="F98" s="116"/>
      <c r="G98" s="20"/>
      <c r="H98" s="20"/>
      <c r="I98" s="117"/>
      <c r="J98" s="116"/>
      <c r="K98" s="20"/>
      <c r="L98" s="20"/>
      <c r="M98" s="117"/>
      <c r="N98" s="116"/>
      <c r="O98" s="20"/>
      <c r="P98" s="20"/>
      <c r="Q98" s="117"/>
      <c r="R98" s="20"/>
      <c r="S98" s="114"/>
      <c r="T98" s="65"/>
      <c r="U98" s="115"/>
    </row>
    <row r="99" spans="1:21" x14ac:dyDescent="0.2">
      <c r="A99" s="11" t="str">
        <f t="shared" si="64"/>
        <v>Lothian</v>
      </c>
      <c r="B99" s="11" t="str">
        <f t="shared" si="65"/>
        <v xml:space="preserve">Colorectal </v>
      </c>
      <c r="C99" s="136" t="str">
        <f t="shared" si="96"/>
        <v>Colorectal</v>
      </c>
      <c r="D99" s="84" t="s">
        <v>79</v>
      </c>
      <c r="E99" s="21" t="s">
        <v>33</v>
      </c>
      <c r="F99" s="23"/>
      <c r="G99" s="24"/>
      <c r="H99" s="24"/>
      <c r="I99" s="25"/>
      <c r="J99" s="23"/>
      <c r="K99" s="24"/>
      <c r="L99" s="24"/>
      <c r="M99" s="25"/>
      <c r="N99" s="23"/>
      <c r="O99" s="24"/>
      <c r="P99" s="24"/>
      <c r="Q99" s="25"/>
      <c r="R99" s="20"/>
      <c r="S99" s="71"/>
      <c r="T99" s="72"/>
      <c r="U99" s="97"/>
    </row>
    <row r="100" spans="1:21" x14ac:dyDescent="0.2">
      <c r="A100" s="11" t="str">
        <f t="shared" si="64"/>
        <v>Lothian</v>
      </c>
      <c r="B100" s="11" t="str">
        <f t="shared" si="65"/>
        <v>Colorectal4</v>
      </c>
      <c r="C100" s="136" t="str">
        <f t="shared" si="96"/>
        <v>Colorectal</v>
      </c>
      <c r="D100" s="86">
        <v>4</v>
      </c>
      <c r="E100" s="44" t="s">
        <v>206</v>
      </c>
      <c r="F100" s="27"/>
      <c r="G100" s="28"/>
      <c r="H100" s="28"/>
      <c r="I100" s="29"/>
      <c r="J100" s="27"/>
      <c r="K100" s="28"/>
      <c r="L100" s="28"/>
      <c r="M100" s="29"/>
      <c r="N100" s="27"/>
      <c r="O100" s="28"/>
      <c r="P100" s="28"/>
      <c r="Q100" s="29"/>
      <c r="R100" s="20"/>
      <c r="S100" s="179">
        <f>SUM(F100:I100)</f>
        <v>0</v>
      </c>
      <c r="T100" s="180">
        <f>SUM(J100:M100)</f>
        <v>0</v>
      </c>
      <c r="U100" s="181">
        <f>SUM(N100:Q100)</f>
        <v>0</v>
      </c>
    </row>
    <row r="101" spans="1:21" x14ac:dyDescent="0.2">
      <c r="A101" s="11" t="str">
        <f t="shared" si="64"/>
        <v>Lothian</v>
      </c>
      <c r="B101" s="11" t="str">
        <f t="shared" si="65"/>
        <v>Colorectal5</v>
      </c>
      <c r="C101" s="136" t="str">
        <f t="shared" si="96"/>
        <v>Colorectal</v>
      </c>
      <c r="D101" s="87">
        <v>5</v>
      </c>
      <c r="E101" s="45" t="s">
        <v>13</v>
      </c>
      <c r="F101" s="31"/>
      <c r="G101" s="32"/>
      <c r="H101" s="32"/>
      <c r="I101" s="33"/>
      <c r="J101" s="31"/>
      <c r="K101" s="32"/>
      <c r="L101" s="32"/>
      <c r="M101" s="33"/>
      <c r="N101" s="31"/>
      <c r="O101" s="32"/>
      <c r="P101" s="32"/>
      <c r="Q101" s="33"/>
      <c r="R101" s="20"/>
      <c r="S101" s="159">
        <f t="shared" ref="S101" si="97">SUM(F101:I101)</f>
        <v>0</v>
      </c>
      <c r="T101" s="160">
        <f t="shared" ref="T101" si="98">SUM(J101:M101)</f>
        <v>0</v>
      </c>
      <c r="U101" s="162">
        <f t="shared" ref="U101" si="99">SUM(N101:Q101)</f>
        <v>0</v>
      </c>
    </row>
    <row r="102" spans="1:21" x14ac:dyDescent="0.2">
      <c r="A102" s="11" t="str">
        <f t="shared" si="64"/>
        <v>Lothian</v>
      </c>
      <c r="B102" s="11" t="str">
        <f t="shared" si="65"/>
        <v>Colorectal6</v>
      </c>
      <c r="C102" s="136" t="str">
        <f t="shared" si="96"/>
        <v>Colorectal</v>
      </c>
      <c r="D102" s="84">
        <v>6</v>
      </c>
      <c r="E102" s="21" t="s">
        <v>16</v>
      </c>
      <c r="F102" s="62">
        <f>F100-F101</f>
        <v>0</v>
      </c>
      <c r="G102" s="63">
        <f t="shared" ref="G102:Q102" si="100">G100-G101</f>
        <v>0</v>
      </c>
      <c r="H102" s="63">
        <f t="shared" si="100"/>
        <v>0</v>
      </c>
      <c r="I102" s="64">
        <f t="shared" si="100"/>
        <v>0</v>
      </c>
      <c r="J102" s="62">
        <f t="shared" si="100"/>
        <v>0</v>
      </c>
      <c r="K102" s="63">
        <f t="shared" si="100"/>
        <v>0</v>
      </c>
      <c r="L102" s="63">
        <f t="shared" si="100"/>
        <v>0</v>
      </c>
      <c r="M102" s="64">
        <f t="shared" si="100"/>
        <v>0</v>
      </c>
      <c r="N102" s="62">
        <f t="shared" si="100"/>
        <v>0</v>
      </c>
      <c r="O102" s="63">
        <f t="shared" si="100"/>
        <v>0</v>
      </c>
      <c r="P102" s="63">
        <f t="shared" si="100"/>
        <v>0</v>
      </c>
      <c r="Q102" s="64">
        <f t="shared" si="100"/>
        <v>0</v>
      </c>
      <c r="R102" s="65"/>
      <c r="S102" s="64">
        <f t="shared" ref="S102:U102" si="101">S100-S101</f>
        <v>0</v>
      </c>
      <c r="T102" s="63">
        <f t="shared" si="101"/>
        <v>0</v>
      </c>
      <c r="U102" s="100">
        <f t="shared" si="101"/>
        <v>0</v>
      </c>
    </row>
    <row r="103" spans="1:21" x14ac:dyDescent="0.2">
      <c r="A103" s="11" t="str">
        <f t="shared" si="64"/>
        <v>Lothian</v>
      </c>
      <c r="B103" s="11" t="str">
        <f t="shared" si="65"/>
        <v xml:space="preserve">Colorectal </v>
      </c>
      <c r="C103" s="136" t="str">
        <f t="shared" si="96"/>
        <v>Colorectal</v>
      </c>
      <c r="D103" s="88" t="s">
        <v>79</v>
      </c>
      <c r="E103" s="34"/>
      <c r="F103" s="35"/>
      <c r="G103" s="36"/>
      <c r="H103" s="36"/>
      <c r="I103" s="37"/>
      <c r="J103" s="38"/>
      <c r="K103" s="39"/>
      <c r="L103" s="39"/>
      <c r="M103" s="40"/>
      <c r="N103" s="38"/>
      <c r="O103" s="39"/>
      <c r="P103" s="39"/>
      <c r="Q103" s="40"/>
      <c r="R103" s="41"/>
      <c r="S103" s="77"/>
      <c r="T103" s="56"/>
      <c r="U103" s="101"/>
    </row>
    <row r="104" spans="1:21" x14ac:dyDescent="0.2">
      <c r="A104" s="11" t="str">
        <f t="shared" si="64"/>
        <v>Lothian</v>
      </c>
      <c r="B104" s="11" t="str">
        <f t="shared" si="65"/>
        <v xml:space="preserve">Colorectal </v>
      </c>
      <c r="C104" s="136" t="str">
        <f t="shared" si="96"/>
        <v>Colorectal</v>
      </c>
      <c r="D104" s="84" t="s">
        <v>79</v>
      </c>
      <c r="E104" s="21" t="s">
        <v>29</v>
      </c>
      <c r="F104" s="23"/>
      <c r="G104" s="24"/>
      <c r="H104" s="24"/>
      <c r="I104" s="25"/>
      <c r="J104" s="23"/>
      <c r="K104" s="24"/>
      <c r="L104" s="24"/>
      <c r="M104" s="25"/>
      <c r="N104" s="23"/>
      <c r="O104" s="24"/>
      <c r="P104" s="24"/>
      <c r="Q104" s="25"/>
      <c r="R104" s="20"/>
      <c r="S104" s="71"/>
      <c r="T104" s="72"/>
      <c r="U104" s="97"/>
    </row>
    <row r="105" spans="1:21" x14ac:dyDescent="0.2">
      <c r="A105" s="11" t="str">
        <f t="shared" si="64"/>
        <v>Lothian</v>
      </c>
      <c r="B105" s="11" t="str">
        <f t="shared" si="65"/>
        <v>Colorectal7</v>
      </c>
      <c r="C105" s="136" t="str">
        <f t="shared" si="96"/>
        <v>Colorectal</v>
      </c>
      <c r="D105" s="86">
        <v>7</v>
      </c>
      <c r="E105" s="44" t="s">
        <v>46</v>
      </c>
      <c r="F105" s="27"/>
      <c r="G105" s="28"/>
      <c r="H105" s="28"/>
      <c r="I105" s="29"/>
      <c r="J105" s="27"/>
      <c r="K105" s="28"/>
      <c r="L105" s="28"/>
      <c r="M105" s="29"/>
      <c r="N105" s="27"/>
      <c r="O105" s="28"/>
      <c r="P105" s="28"/>
      <c r="Q105" s="29"/>
      <c r="R105" s="39"/>
      <c r="S105" s="153">
        <f>SUM(F105:I105)</f>
        <v>0</v>
      </c>
      <c r="T105" s="154">
        <f>SUM(J105:M105)</f>
        <v>0</v>
      </c>
      <c r="U105" s="157">
        <f>SUM(N105:Q105)</f>
        <v>0</v>
      </c>
    </row>
    <row r="106" spans="1:21" x14ac:dyDescent="0.2">
      <c r="A106" s="11" t="str">
        <f t="shared" si="64"/>
        <v>Lothian</v>
      </c>
      <c r="B106" s="11" t="str">
        <f t="shared" si="65"/>
        <v>Colorectal8</v>
      </c>
      <c r="C106" s="136" t="str">
        <f t="shared" si="96"/>
        <v>Colorectal</v>
      </c>
      <c r="D106" s="86">
        <v>8</v>
      </c>
      <c r="E106" s="45" t="s">
        <v>53</v>
      </c>
      <c r="F106" s="31"/>
      <c r="G106" s="32"/>
      <c r="H106" s="32"/>
      <c r="I106" s="33"/>
      <c r="J106" s="31"/>
      <c r="K106" s="32"/>
      <c r="L106" s="32"/>
      <c r="M106" s="33"/>
      <c r="N106" s="31"/>
      <c r="O106" s="32"/>
      <c r="P106" s="32"/>
      <c r="Q106" s="33"/>
      <c r="R106" s="39"/>
      <c r="S106" s="159">
        <f t="shared" ref="S106:S107" si="102">SUM(F106:I106)</f>
        <v>0</v>
      </c>
      <c r="T106" s="160">
        <f t="shared" ref="T106:T107" si="103">SUM(J106:M106)</f>
        <v>0</v>
      </c>
      <c r="U106" s="162">
        <f t="shared" ref="U106:U107" si="104">SUM(N106:Q106)</f>
        <v>0</v>
      </c>
    </row>
    <row r="107" spans="1:21" x14ac:dyDescent="0.2">
      <c r="A107" s="11" t="str">
        <f t="shared" si="64"/>
        <v>Lothian</v>
      </c>
      <c r="B107" s="11" t="str">
        <f t="shared" si="65"/>
        <v>Colorectal9</v>
      </c>
      <c r="C107" s="136" t="str">
        <f t="shared" si="96"/>
        <v>Colorectal</v>
      </c>
      <c r="D107" s="84">
        <v>9</v>
      </c>
      <c r="E107" s="21" t="s">
        <v>32</v>
      </c>
      <c r="F107" s="62">
        <f t="shared" ref="F107:Q107" si="105">SUM(F105:F106)</f>
        <v>0</v>
      </c>
      <c r="G107" s="63">
        <f t="shared" si="105"/>
        <v>0</v>
      </c>
      <c r="H107" s="63">
        <f t="shared" si="105"/>
        <v>0</v>
      </c>
      <c r="I107" s="64">
        <f t="shared" si="105"/>
        <v>0</v>
      </c>
      <c r="J107" s="62">
        <f t="shared" si="105"/>
        <v>0</v>
      </c>
      <c r="K107" s="63">
        <f t="shared" si="105"/>
        <v>0</v>
      </c>
      <c r="L107" s="63">
        <f t="shared" si="105"/>
        <v>0</v>
      </c>
      <c r="M107" s="64">
        <f t="shared" si="105"/>
        <v>0</v>
      </c>
      <c r="N107" s="62">
        <f t="shared" si="105"/>
        <v>0</v>
      </c>
      <c r="O107" s="63">
        <f t="shared" si="105"/>
        <v>0</v>
      </c>
      <c r="P107" s="63">
        <f t="shared" si="105"/>
        <v>0</v>
      </c>
      <c r="Q107" s="64">
        <f t="shared" si="105"/>
        <v>0</v>
      </c>
      <c r="R107" s="65"/>
      <c r="S107" s="62">
        <f t="shared" si="102"/>
        <v>0</v>
      </c>
      <c r="T107" s="63">
        <f t="shared" si="103"/>
        <v>0</v>
      </c>
      <c r="U107" s="100">
        <f t="shared" si="104"/>
        <v>0</v>
      </c>
    </row>
    <row r="108" spans="1:21" x14ac:dyDescent="0.2">
      <c r="A108" s="11" t="str">
        <f t="shared" si="64"/>
        <v>Lothian</v>
      </c>
      <c r="B108" s="11" t="str">
        <f t="shared" si="65"/>
        <v xml:space="preserve">Colorectal </v>
      </c>
      <c r="C108" s="136" t="str">
        <f t="shared" si="96"/>
        <v>Colorectal</v>
      </c>
      <c r="D108" s="89" t="s">
        <v>79</v>
      </c>
      <c r="E108" s="43"/>
      <c r="F108" s="38"/>
      <c r="G108" s="39"/>
      <c r="H108" s="39"/>
      <c r="I108" s="40"/>
      <c r="J108" s="38"/>
      <c r="K108" s="39"/>
      <c r="L108" s="39"/>
      <c r="M108" s="40"/>
      <c r="N108" s="38"/>
      <c r="O108" s="39"/>
      <c r="P108" s="39"/>
      <c r="Q108" s="40"/>
      <c r="R108" s="39"/>
      <c r="S108" s="77"/>
      <c r="T108" s="56"/>
      <c r="U108" s="101"/>
    </row>
    <row r="109" spans="1:21" x14ac:dyDescent="0.2">
      <c r="A109" s="11" t="str">
        <f t="shared" si="64"/>
        <v>Lothian</v>
      </c>
      <c r="B109" s="11" t="str">
        <f t="shared" si="65"/>
        <v xml:space="preserve">Colorectal </v>
      </c>
      <c r="C109" s="136" t="str">
        <f t="shared" si="96"/>
        <v>Colorectal</v>
      </c>
      <c r="D109" s="84" t="s">
        <v>79</v>
      </c>
      <c r="E109" s="21" t="s">
        <v>24</v>
      </c>
      <c r="F109" s="23"/>
      <c r="G109" s="24"/>
      <c r="H109" s="24"/>
      <c r="I109" s="25"/>
      <c r="J109" s="23"/>
      <c r="K109" s="24"/>
      <c r="L109" s="24"/>
      <c r="M109" s="25"/>
      <c r="N109" s="23"/>
      <c r="O109" s="24"/>
      <c r="P109" s="24"/>
      <c r="Q109" s="25"/>
      <c r="R109" s="39"/>
      <c r="S109" s="71"/>
      <c r="T109" s="72"/>
      <c r="U109" s="97"/>
    </row>
    <row r="110" spans="1:21" x14ac:dyDescent="0.2">
      <c r="A110" s="11" t="str">
        <f t="shared" si="64"/>
        <v>Lothian</v>
      </c>
      <c r="B110" s="11" t="str">
        <f t="shared" si="65"/>
        <v>Colorectal10</v>
      </c>
      <c r="C110" s="136" t="str">
        <f t="shared" si="96"/>
        <v>Colorectal</v>
      </c>
      <c r="D110" s="151">
        <v>10</v>
      </c>
      <c r="E110" s="152" t="s">
        <v>109</v>
      </c>
      <c r="F110" s="153">
        <f>F102-F105</f>
        <v>0</v>
      </c>
      <c r="G110" s="154">
        <f t="shared" ref="G110:Q110" si="106">G102-G105</f>
        <v>0</v>
      </c>
      <c r="H110" s="154">
        <f t="shared" si="106"/>
        <v>0</v>
      </c>
      <c r="I110" s="155">
        <f t="shared" si="106"/>
        <v>0</v>
      </c>
      <c r="J110" s="153">
        <f t="shared" si="106"/>
        <v>0</v>
      </c>
      <c r="K110" s="154">
        <f t="shared" si="106"/>
        <v>0</v>
      </c>
      <c r="L110" s="154">
        <f t="shared" si="106"/>
        <v>0</v>
      </c>
      <c r="M110" s="155">
        <f t="shared" si="106"/>
        <v>0</v>
      </c>
      <c r="N110" s="153">
        <f t="shared" si="106"/>
        <v>0</v>
      </c>
      <c r="O110" s="154">
        <f t="shared" si="106"/>
        <v>0</v>
      </c>
      <c r="P110" s="154">
        <f t="shared" si="106"/>
        <v>0</v>
      </c>
      <c r="Q110" s="155">
        <f t="shared" si="106"/>
        <v>0</v>
      </c>
      <c r="R110" s="156"/>
      <c r="S110" s="159">
        <f t="shared" ref="S110:U110" si="107">S102-S105</f>
        <v>0</v>
      </c>
      <c r="T110" s="154">
        <f t="shared" si="107"/>
        <v>0</v>
      </c>
      <c r="U110" s="157">
        <f t="shared" si="107"/>
        <v>0</v>
      </c>
    </row>
    <row r="111" spans="1:21" x14ac:dyDescent="0.2">
      <c r="A111" s="11" t="str">
        <f t="shared" si="64"/>
        <v>Lothian</v>
      </c>
      <c r="B111" s="11" t="str">
        <f t="shared" si="65"/>
        <v>Colorectal11</v>
      </c>
      <c r="C111" s="136" t="str">
        <f t="shared" si="96"/>
        <v>Colorectal</v>
      </c>
      <c r="D111" s="151">
        <v>11</v>
      </c>
      <c r="E111" s="152" t="s">
        <v>110</v>
      </c>
      <c r="F111" s="159">
        <f t="shared" ref="F111:U111" si="108">F102-F107</f>
        <v>0</v>
      </c>
      <c r="G111" s="160">
        <f t="shared" si="108"/>
        <v>0</v>
      </c>
      <c r="H111" s="160">
        <f t="shared" si="108"/>
        <v>0</v>
      </c>
      <c r="I111" s="161">
        <f t="shared" si="108"/>
        <v>0</v>
      </c>
      <c r="J111" s="159">
        <f t="shared" si="108"/>
        <v>0</v>
      </c>
      <c r="K111" s="160">
        <f t="shared" si="108"/>
        <v>0</v>
      </c>
      <c r="L111" s="160">
        <f t="shared" si="108"/>
        <v>0</v>
      </c>
      <c r="M111" s="161">
        <f t="shared" si="108"/>
        <v>0</v>
      </c>
      <c r="N111" s="159">
        <f t="shared" si="108"/>
        <v>0</v>
      </c>
      <c r="O111" s="160">
        <f t="shared" si="108"/>
        <v>0</v>
      </c>
      <c r="P111" s="160">
        <f t="shared" si="108"/>
        <v>0</v>
      </c>
      <c r="Q111" s="161">
        <f t="shared" si="108"/>
        <v>0</v>
      </c>
      <c r="R111" s="156">
        <f t="shared" si="108"/>
        <v>0</v>
      </c>
      <c r="S111" s="159">
        <f t="shared" si="108"/>
        <v>0</v>
      </c>
      <c r="T111" s="160">
        <f t="shared" si="108"/>
        <v>0</v>
      </c>
      <c r="U111" s="162">
        <f t="shared" si="108"/>
        <v>0</v>
      </c>
    </row>
    <row r="112" spans="1:21" x14ac:dyDescent="0.2">
      <c r="A112" s="11" t="str">
        <f t="shared" si="64"/>
        <v>Lothian</v>
      </c>
      <c r="B112" s="11" t="str">
        <f t="shared" si="65"/>
        <v>Colorectal12</v>
      </c>
      <c r="C112" s="136" t="str">
        <f t="shared" si="96"/>
        <v>Colorectal</v>
      </c>
      <c r="D112" s="151">
        <v>12</v>
      </c>
      <c r="E112" s="158" t="s">
        <v>27</v>
      </c>
      <c r="F112" s="170">
        <f>F97+F111</f>
        <v>0</v>
      </c>
      <c r="G112" s="164">
        <f>F112+G111</f>
        <v>0</v>
      </c>
      <c r="H112" s="164">
        <f t="shared" ref="H112:Q112" si="109">G112+H111</f>
        <v>0</v>
      </c>
      <c r="I112" s="166">
        <f t="shared" si="109"/>
        <v>0</v>
      </c>
      <c r="J112" s="163">
        <f t="shared" si="109"/>
        <v>0</v>
      </c>
      <c r="K112" s="164">
        <f t="shared" si="109"/>
        <v>0</v>
      </c>
      <c r="L112" s="164">
        <f t="shared" si="109"/>
        <v>0</v>
      </c>
      <c r="M112" s="166">
        <f t="shared" si="109"/>
        <v>0</v>
      </c>
      <c r="N112" s="163">
        <f t="shared" si="109"/>
        <v>0</v>
      </c>
      <c r="O112" s="164">
        <f t="shared" si="109"/>
        <v>0</v>
      </c>
      <c r="P112" s="164">
        <f t="shared" si="109"/>
        <v>0</v>
      </c>
      <c r="Q112" s="166">
        <f t="shared" si="109"/>
        <v>0</v>
      </c>
      <c r="R112" s="156"/>
      <c r="S112" s="163">
        <f>I112</f>
        <v>0</v>
      </c>
      <c r="T112" s="164">
        <f>M112</f>
        <v>0</v>
      </c>
      <c r="U112" s="165">
        <f>Q112</f>
        <v>0</v>
      </c>
    </row>
    <row r="113" spans="1:21" x14ac:dyDescent="0.2">
      <c r="A113" s="11" t="str">
        <f t="shared" si="64"/>
        <v>Lothian</v>
      </c>
      <c r="B113" s="11" t="str">
        <f t="shared" si="65"/>
        <v>Colorectal13</v>
      </c>
      <c r="C113" s="136" t="str">
        <f t="shared" si="96"/>
        <v>Colorectal</v>
      </c>
      <c r="D113" s="151">
        <v>13</v>
      </c>
      <c r="E113" s="152" t="s">
        <v>25</v>
      </c>
      <c r="F113" s="163" t="e">
        <f>F112/(F107/13)</f>
        <v>#DIV/0!</v>
      </c>
      <c r="G113" s="164" t="e">
        <f t="shared" ref="G113:Q113" si="110">G112/(G107/13)</f>
        <v>#DIV/0!</v>
      </c>
      <c r="H113" s="164" t="e">
        <f t="shared" si="110"/>
        <v>#DIV/0!</v>
      </c>
      <c r="I113" s="166" t="e">
        <f t="shared" si="110"/>
        <v>#DIV/0!</v>
      </c>
      <c r="J113" s="163" t="e">
        <f t="shared" si="110"/>
        <v>#DIV/0!</v>
      </c>
      <c r="K113" s="164" t="e">
        <f t="shared" si="110"/>
        <v>#DIV/0!</v>
      </c>
      <c r="L113" s="164" t="e">
        <f t="shared" si="110"/>
        <v>#DIV/0!</v>
      </c>
      <c r="M113" s="166" t="e">
        <f t="shared" si="110"/>
        <v>#DIV/0!</v>
      </c>
      <c r="N113" s="163" t="e">
        <f t="shared" si="110"/>
        <v>#DIV/0!</v>
      </c>
      <c r="O113" s="164" t="e">
        <f t="shared" si="110"/>
        <v>#DIV/0!</v>
      </c>
      <c r="P113" s="164" t="e">
        <f t="shared" si="110"/>
        <v>#DIV/0!</v>
      </c>
      <c r="Q113" s="166" t="e">
        <f t="shared" si="110"/>
        <v>#DIV/0!</v>
      </c>
      <c r="R113" s="156"/>
      <c r="S113" s="163" t="e">
        <f t="shared" ref="S113" si="111">I113</f>
        <v>#DIV/0!</v>
      </c>
      <c r="T113" s="164" t="e">
        <f t="shared" ref="T113" si="112">M113</f>
        <v>#DIV/0!</v>
      </c>
      <c r="U113" s="165" t="e">
        <f t="shared" ref="U113" si="113">Q113</f>
        <v>#DIV/0!</v>
      </c>
    </row>
    <row r="114" spans="1:21" x14ac:dyDescent="0.2">
      <c r="A114" s="11" t="str">
        <f t="shared" si="64"/>
        <v>Lothian</v>
      </c>
      <c r="B114" s="11" t="str">
        <f t="shared" si="65"/>
        <v>Colorectal14</v>
      </c>
      <c r="C114" s="136" t="str">
        <f t="shared" si="96"/>
        <v>Colorectal</v>
      </c>
      <c r="D114" s="86">
        <v>14</v>
      </c>
      <c r="E114" s="447" t="s">
        <v>207</v>
      </c>
      <c r="F114" s="48"/>
      <c r="G114" s="46"/>
      <c r="H114" s="46"/>
      <c r="I114" s="47"/>
      <c r="J114" s="48"/>
      <c r="K114" s="46"/>
      <c r="L114" s="46"/>
      <c r="M114" s="47"/>
      <c r="N114" s="48"/>
      <c r="O114" s="46"/>
      <c r="P114" s="46"/>
      <c r="Q114" s="47"/>
      <c r="R114" s="39"/>
      <c r="S114" s="163">
        <f>I114</f>
        <v>0</v>
      </c>
      <c r="T114" s="164">
        <f>M114</f>
        <v>0</v>
      </c>
      <c r="U114" s="165">
        <f>Q114</f>
        <v>0</v>
      </c>
    </row>
    <row r="115" spans="1:21" ht="13.5" thickBot="1" x14ac:dyDescent="0.25">
      <c r="A115" s="11" t="str">
        <f t="shared" si="64"/>
        <v>Lothian</v>
      </c>
      <c r="B115" s="11" t="str">
        <f t="shared" si="65"/>
        <v>Colorectal15</v>
      </c>
      <c r="C115" s="136" t="str">
        <f t="shared" si="96"/>
        <v>Colorectal</v>
      </c>
      <c r="D115" s="86">
        <v>15</v>
      </c>
      <c r="E115" s="44" t="s">
        <v>208</v>
      </c>
      <c r="F115" s="48"/>
      <c r="G115" s="46"/>
      <c r="H115" s="46"/>
      <c r="I115" s="47"/>
      <c r="J115" s="48"/>
      <c r="K115" s="46"/>
      <c r="L115" s="46"/>
      <c r="M115" s="47"/>
      <c r="N115" s="48"/>
      <c r="O115" s="46"/>
      <c r="P115" s="46"/>
      <c r="Q115" s="47"/>
      <c r="R115" s="39"/>
      <c r="S115" s="174">
        <f>I115</f>
        <v>0</v>
      </c>
      <c r="T115" s="175">
        <f>M115</f>
        <v>0</v>
      </c>
      <c r="U115" s="178">
        <f>Q115</f>
        <v>0</v>
      </c>
    </row>
    <row r="116" spans="1:21" x14ac:dyDescent="0.2">
      <c r="A116" s="11" t="str">
        <f t="shared" si="64"/>
        <v>Lothian</v>
      </c>
      <c r="B116" s="11" t="str">
        <f t="shared" si="65"/>
        <v xml:space="preserve">Colorectal </v>
      </c>
      <c r="C116" s="136" t="str">
        <f t="shared" si="96"/>
        <v>Colorectal</v>
      </c>
      <c r="D116" s="84" t="s">
        <v>79</v>
      </c>
      <c r="E116" s="21" t="s">
        <v>197</v>
      </c>
      <c r="F116" s="23"/>
      <c r="G116" s="24"/>
      <c r="H116" s="24"/>
      <c r="I116" s="25"/>
      <c r="J116" s="23"/>
      <c r="K116" s="24"/>
      <c r="L116" s="24"/>
      <c r="M116" s="25"/>
      <c r="N116" s="23"/>
      <c r="O116" s="24"/>
      <c r="P116" s="24"/>
      <c r="Q116" s="25"/>
      <c r="R116" s="20"/>
      <c r="S116" s="71"/>
      <c r="T116" s="72"/>
      <c r="U116" s="97"/>
    </row>
    <row r="117" spans="1:21" x14ac:dyDescent="0.2">
      <c r="A117" s="11" t="str">
        <f t="shared" si="64"/>
        <v>Lothian</v>
      </c>
      <c r="B117" s="11" t="str">
        <f t="shared" si="65"/>
        <v>Colorectal16</v>
      </c>
      <c r="C117" s="136" t="str">
        <f t="shared" si="96"/>
        <v>Colorectal</v>
      </c>
      <c r="D117" s="86">
        <v>16</v>
      </c>
      <c r="E117" s="427" t="s">
        <v>195</v>
      </c>
      <c r="F117" s="49">
        <v>0</v>
      </c>
      <c r="G117" s="50">
        <v>0</v>
      </c>
      <c r="H117" s="50">
        <v>0</v>
      </c>
      <c r="I117" s="51">
        <v>0</v>
      </c>
      <c r="J117" s="49">
        <v>0</v>
      </c>
      <c r="K117" s="50">
        <v>0</v>
      </c>
      <c r="L117" s="50">
        <v>0</v>
      </c>
      <c r="M117" s="51">
        <v>0</v>
      </c>
      <c r="N117" s="49">
        <v>0</v>
      </c>
      <c r="O117" s="50">
        <v>0</v>
      </c>
      <c r="P117" s="50">
        <v>0</v>
      </c>
      <c r="Q117" s="51">
        <v>0</v>
      </c>
      <c r="R117" s="20"/>
      <c r="S117" s="55"/>
      <c r="T117" s="54"/>
      <c r="U117" s="102"/>
    </row>
    <row r="118" spans="1:21" x14ac:dyDescent="0.2">
      <c r="A118" s="11" t="str">
        <f t="shared" si="64"/>
        <v>Lothian</v>
      </c>
      <c r="B118" s="11" t="str">
        <f t="shared" si="65"/>
        <v>Colorectal17</v>
      </c>
      <c r="C118" s="136" t="str">
        <f t="shared" si="96"/>
        <v>Colorectal</v>
      </c>
      <c r="D118" s="167">
        <v>17</v>
      </c>
      <c r="E118" s="420" t="s">
        <v>193</v>
      </c>
      <c r="F118" s="163">
        <f t="shared" ref="F118:Q118" si="114">F117*F107</f>
        <v>0</v>
      </c>
      <c r="G118" s="164">
        <f t="shared" si="114"/>
        <v>0</v>
      </c>
      <c r="H118" s="164">
        <f t="shared" si="114"/>
        <v>0</v>
      </c>
      <c r="I118" s="166">
        <f t="shared" si="114"/>
        <v>0</v>
      </c>
      <c r="J118" s="163">
        <f t="shared" si="114"/>
        <v>0</v>
      </c>
      <c r="K118" s="164">
        <f t="shared" si="114"/>
        <v>0</v>
      </c>
      <c r="L118" s="164">
        <f t="shared" si="114"/>
        <v>0</v>
      </c>
      <c r="M118" s="166">
        <f t="shared" si="114"/>
        <v>0</v>
      </c>
      <c r="N118" s="163">
        <f t="shared" si="114"/>
        <v>0</v>
      </c>
      <c r="O118" s="164">
        <f t="shared" si="114"/>
        <v>0</v>
      </c>
      <c r="P118" s="164">
        <f t="shared" si="114"/>
        <v>0</v>
      </c>
      <c r="Q118" s="166">
        <f t="shared" si="114"/>
        <v>0</v>
      </c>
      <c r="R118" s="169"/>
      <c r="S118" s="163">
        <f t="shared" ref="S118" si="115">SUM(F118:I118)</f>
        <v>0</v>
      </c>
      <c r="T118" s="164">
        <f t="shared" ref="T118" si="116">SUM(J118:M118)</f>
        <v>0</v>
      </c>
      <c r="U118" s="165">
        <f t="shared" ref="U118" si="117">SUM(N118:Q118)</f>
        <v>0</v>
      </c>
    </row>
    <row r="119" spans="1:21" x14ac:dyDescent="0.2">
      <c r="A119" s="11" t="str">
        <f t="shared" si="64"/>
        <v>Lothian</v>
      </c>
      <c r="B119" s="11" t="str">
        <f t="shared" si="65"/>
        <v>Colorectal18</v>
      </c>
      <c r="C119" s="136" t="str">
        <f t="shared" si="96"/>
        <v>Colorectal</v>
      </c>
      <c r="D119" s="336">
        <v>18</v>
      </c>
      <c r="E119" s="423" t="s">
        <v>194</v>
      </c>
      <c r="F119" s="442">
        <v>0</v>
      </c>
      <c r="G119" s="443">
        <v>0</v>
      </c>
      <c r="H119" s="443">
        <v>0</v>
      </c>
      <c r="I119" s="444">
        <v>0</v>
      </c>
      <c r="J119" s="445">
        <v>0</v>
      </c>
      <c r="K119" s="443">
        <v>0</v>
      </c>
      <c r="L119" s="443">
        <v>0</v>
      </c>
      <c r="M119" s="444">
        <v>0</v>
      </c>
      <c r="N119" s="445">
        <v>0</v>
      </c>
      <c r="O119" s="443">
        <v>0</v>
      </c>
      <c r="P119" s="443">
        <v>0</v>
      </c>
      <c r="Q119" s="444">
        <v>0</v>
      </c>
      <c r="R119" s="204"/>
      <c r="S119" s="424" t="s">
        <v>15</v>
      </c>
      <c r="T119" s="425" t="s">
        <v>15</v>
      </c>
      <c r="U119" s="426" t="s">
        <v>15</v>
      </c>
    </row>
    <row r="120" spans="1:21" ht="13.5" thickBot="1" x14ac:dyDescent="0.25">
      <c r="A120" s="11" t="str">
        <f t="shared" si="64"/>
        <v>Lothian</v>
      </c>
      <c r="B120" s="11" t="str">
        <f t="shared" si="65"/>
        <v>Colorectal19</v>
      </c>
      <c r="C120" s="136" t="str">
        <f t="shared" si="96"/>
        <v>Colorectal</v>
      </c>
      <c r="D120" s="433">
        <v>19</v>
      </c>
      <c r="E120" s="422" t="s">
        <v>196</v>
      </c>
      <c r="F120" s="416">
        <f>F107*F119</f>
        <v>0</v>
      </c>
      <c r="G120" s="417">
        <f t="shared" ref="G120" si="118">G107*G119</f>
        <v>0</v>
      </c>
      <c r="H120" s="417">
        <f t="shared" ref="H120" si="119">H107*H119</f>
        <v>0</v>
      </c>
      <c r="I120" s="418">
        <f t="shared" ref="I120" si="120">I107*I119</f>
        <v>0</v>
      </c>
      <c r="J120" s="419">
        <f t="shared" ref="J120" si="121">J107*J119</f>
        <v>0</v>
      </c>
      <c r="K120" s="417">
        <f t="shared" ref="K120" si="122">K107*K119</f>
        <v>0</v>
      </c>
      <c r="L120" s="417">
        <f t="shared" ref="L120" si="123">L107*L119</f>
        <v>0</v>
      </c>
      <c r="M120" s="418">
        <f t="shared" ref="M120" si="124">M107*M119</f>
        <v>0</v>
      </c>
      <c r="N120" s="419">
        <f t="shared" ref="N120" si="125">N107*N119</f>
        <v>0</v>
      </c>
      <c r="O120" s="417">
        <f t="shared" ref="O120" si="126">O107*O119</f>
        <v>0</v>
      </c>
      <c r="P120" s="417">
        <f t="shared" ref="P120" si="127">P107*P119</f>
        <v>0</v>
      </c>
      <c r="Q120" s="418">
        <f t="shared" ref="Q120" si="128">Q107*Q119</f>
        <v>0</v>
      </c>
      <c r="R120" s="177"/>
      <c r="S120" s="174">
        <f t="shared" ref="S120" si="129">SUM(F120:I120)</f>
        <v>0</v>
      </c>
      <c r="T120" s="175">
        <f t="shared" ref="T120" si="130">SUM(J120:M120)</f>
        <v>0</v>
      </c>
      <c r="U120" s="178">
        <f t="shared" ref="U120" si="131">SUM(N120:Q120)</f>
        <v>0</v>
      </c>
    </row>
    <row r="121" spans="1:21" ht="18.75" thickBot="1" x14ac:dyDescent="0.3">
      <c r="A121" s="11" t="str">
        <f t="shared" si="64"/>
        <v>Lothian</v>
      </c>
      <c r="B121" s="11" t="str">
        <f t="shared" si="65"/>
        <v>Head &amp; NeckHead &amp; Neck</v>
      </c>
      <c r="C121" s="137" t="str">
        <f>D121</f>
        <v>Head &amp; Neck</v>
      </c>
      <c r="D121" s="431" t="s">
        <v>40</v>
      </c>
      <c r="E121" s="80"/>
      <c r="F121" s="124"/>
      <c r="G121" s="81"/>
      <c r="H121" s="81"/>
      <c r="I121" s="81"/>
      <c r="J121" s="81"/>
      <c r="K121" s="81"/>
      <c r="L121" s="81"/>
      <c r="M121" s="81"/>
      <c r="N121" s="69"/>
      <c r="O121" s="69"/>
      <c r="P121" s="69"/>
      <c r="Q121" s="69"/>
      <c r="R121" s="69"/>
      <c r="S121" s="131"/>
      <c r="T121" s="131"/>
      <c r="U121" s="132"/>
    </row>
    <row r="122" spans="1:21" x14ac:dyDescent="0.2">
      <c r="A122" s="11" t="str">
        <f t="shared" si="64"/>
        <v>Lothian</v>
      </c>
      <c r="B122" s="11" t="str">
        <f t="shared" si="65"/>
        <v>Head &amp; Neck1</v>
      </c>
      <c r="C122" s="136" t="str">
        <f>C121</f>
        <v>Head &amp; Neck</v>
      </c>
      <c r="D122" s="84">
        <v>1</v>
      </c>
      <c r="E122" s="21" t="s">
        <v>80</v>
      </c>
      <c r="F122" s="197">
        <v>0</v>
      </c>
      <c r="G122" s="20"/>
      <c r="H122" s="20"/>
      <c r="I122" s="117"/>
      <c r="J122" s="116"/>
      <c r="K122" s="20"/>
      <c r="L122" s="20"/>
      <c r="M122" s="117"/>
      <c r="N122" s="116"/>
      <c r="O122" s="20"/>
      <c r="P122" s="20"/>
      <c r="Q122" s="117"/>
      <c r="R122" s="20"/>
      <c r="S122" s="114"/>
      <c r="T122" s="65"/>
      <c r="U122" s="115"/>
    </row>
    <row r="123" spans="1:21" x14ac:dyDescent="0.2">
      <c r="A123" s="11" t="str">
        <f t="shared" si="64"/>
        <v>Lothian</v>
      </c>
      <c r="B123" s="11" t="str">
        <f t="shared" si="65"/>
        <v>Head &amp; Neck2</v>
      </c>
      <c r="C123" s="136" t="str">
        <f t="shared" ref="C123:C147" si="132">C122</f>
        <v>Head &amp; Neck</v>
      </c>
      <c r="D123" s="84">
        <v>2</v>
      </c>
      <c r="E123" s="21" t="s">
        <v>81</v>
      </c>
      <c r="F123" s="197">
        <v>0</v>
      </c>
      <c r="G123" s="20"/>
      <c r="H123" s="20"/>
      <c r="I123" s="117"/>
      <c r="J123" s="116"/>
      <c r="K123" s="20"/>
      <c r="L123" s="20"/>
      <c r="M123" s="117"/>
      <c r="N123" s="116"/>
      <c r="O123" s="20"/>
      <c r="P123" s="20"/>
      <c r="Q123" s="117"/>
      <c r="R123" s="20"/>
      <c r="S123" s="114"/>
      <c r="T123" s="65"/>
      <c r="U123" s="115"/>
    </row>
    <row r="124" spans="1:21" x14ac:dyDescent="0.2">
      <c r="A124" s="11" t="str">
        <f t="shared" si="64"/>
        <v>Lothian</v>
      </c>
      <c r="B124" s="11" t="str">
        <f t="shared" si="65"/>
        <v>Head &amp; Neck3</v>
      </c>
      <c r="C124" s="136" t="str">
        <f t="shared" si="132"/>
        <v>Head &amp; Neck</v>
      </c>
      <c r="D124" s="84">
        <v>3</v>
      </c>
      <c r="E124" s="21" t="s">
        <v>205</v>
      </c>
      <c r="F124" s="197">
        <v>0</v>
      </c>
      <c r="G124" s="20"/>
      <c r="H124" s="20"/>
      <c r="I124" s="117"/>
      <c r="J124" s="116"/>
      <c r="K124" s="20"/>
      <c r="L124" s="20"/>
      <c r="M124" s="117"/>
      <c r="N124" s="116"/>
      <c r="O124" s="20"/>
      <c r="P124" s="20"/>
      <c r="Q124" s="117"/>
      <c r="R124" s="20"/>
      <c r="S124" s="114"/>
      <c r="T124" s="65"/>
      <c r="U124" s="115"/>
    </row>
    <row r="125" spans="1:21" x14ac:dyDescent="0.2">
      <c r="A125" s="11" t="str">
        <f t="shared" si="64"/>
        <v>Lothian</v>
      </c>
      <c r="B125" s="11" t="str">
        <f t="shared" si="65"/>
        <v xml:space="preserve">Head &amp; Neck </v>
      </c>
      <c r="C125" s="136" t="str">
        <f t="shared" si="132"/>
        <v>Head &amp; Neck</v>
      </c>
      <c r="D125" s="85" t="s">
        <v>79</v>
      </c>
      <c r="E125" s="20"/>
      <c r="F125" s="116"/>
      <c r="G125" s="20"/>
      <c r="H125" s="20"/>
      <c r="I125" s="117"/>
      <c r="J125" s="116"/>
      <c r="K125" s="20"/>
      <c r="L125" s="20"/>
      <c r="M125" s="117"/>
      <c r="N125" s="116"/>
      <c r="O125" s="20"/>
      <c r="P125" s="20"/>
      <c r="Q125" s="117"/>
      <c r="R125" s="20"/>
      <c r="S125" s="114"/>
      <c r="T125" s="65"/>
      <c r="U125" s="115"/>
    </row>
    <row r="126" spans="1:21" x14ac:dyDescent="0.2">
      <c r="A126" s="11" t="str">
        <f t="shared" si="64"/>
        <v>Lothian</v>
      </c>
      <c r="B126" s="11" t="str">
        <f t="shared" si="65"/>
        <v xml:space="preserve">Head &amp; Neck </v>
      </c>
      <c r="C126" s="136" t="str">
        <f t="shared" si="132"/>
        <v>Head &amp; Neck</v>
      </c>
      <c r="D126" s="84" t="s">
        <v>79</v>
      </c>
      <c r="E126" s="21" t="s">
        <v>33</v>
      </c>
      <c r="F126" s="23"/>
      <c r="G126" s="24"/>
      <c r="H126" s="24"/>
      <c r="I126" s="25"/>
      <c r="J126" s="23"/>
      <c r="K126" s="24"/>
      <c r="L126" s="24"/>
      <c r="M126" s="25"/>
      <c r="N126" s="23"/>
      <c r="O126" s="24"/>
      <c r="P126" s="24"/>
      <c r="Q126" s="25"/>
      <c r="R126" s="20"/>
      <c r="S126" s="71"/>
      <c r="T126" s="72"/>
      <c r="U126" s="97"/>
    </row>
    <row r="127" spans="1:21" x14ac:dyDescent="0.2">
      <c r="A127" s="11" t="str">
        <f t="shared" si="64"/>
        <v>Lothian</v>
      </c>
      <c r="B127" s="11" t="str">
        <f t="shared" si="65"/>
        <v>Head &amp; Neck4</v>
      </c>
      <c r="C127" s="136" t="str">
        <f t="shared" si="132"/>
        <v>Head &amp; Neck</v>
      </c>
      <c r="D127" s="86">
        <v>4</v>
      </c>
      <c r="E127" s="44" t="s">
        <v>206</v>
      </c>
      <c r="F127" s="27"/>
      <c r="G127" s="28"/>
      <c r="H127" s="28"/>
      <c r="I127" s="29"/>
      <c r="J127" s="27"/>
      <c r="K127" s="28"/>
      <c r="L127" s="28"/>
      <c r="M127" s="29"/>
      <c r="N127" s="27"/>
      <c r="O127" s="28"/>
      <c r="P127" s="28"/>
      <c r="Q127" s="29"/>
      <c r="R127" s="20"/>
      <c r="S127" s="179">
        <f>SUM(F127:I127)</f>
        <v>0</v>
      </c>
      <c r="T127" s="180">
        <f>SUM(J127:M127)</f>
        <v>0</v>
      </c>
      <c r="U127" s="181">
        <f>SUM(N127:Q127)</f>
        <v>0</v>
      </c>
    </row>
    <row r="128" spans="1:21" x14ac:dyDescent="0.2">
      <c r="A128" s="11" t="str">
        <f t="shared" si="64"/>
        <v>Lothian</v>
      </c>
      <c r="B128" s="11" t="str">
        <f t="shared" si="65"/>
        <v>Head &amp; Neck5</v>
      </c>
      <c r="C128" s="136" t="str">
        <f t="shared" si="132"/>
        <v>Head &amp; Neck</v>
      </c>
      <c r="D128" s="87">
        <v>5</v>
      </c>
      <c r="E128" s="45" t="s">
        <v>13</v>
      </c>
      <c r="F128" s="31"/>
      <c r="G128" s="32"/>
      <c r="H128" s="32"/>
      <c r="I128" s="33"/>
      <c r="J128" s="31"/>
      <c r="K128" s="32"/>
      <c r="L128" s="32"/>
      <c r="M128" s="33"/>
      <c r="N128" s="31"/>
      <c r="O128" s="32"/>
      <c r="P128" s="32"/>
      <c r="Q128" s="33"/>
      <c r="R128" s="20"/>
      <c r="S128" s="159">
        <f t="shared" ref="S128" si="133">SUM(F128:I128)</f>
        <v>0</v>
      </c>
      <c r="T128" s="160">
        <f t="shared" ref="T128" si="134">SUM(J128:M128)</f>
        <v>0</v>
      </c>
      <c r="U128" s="162">
        <f t="shared" ref="U128" si="135">SUM(N128:Q128)</f>
        <v>0</v>
      </c>
    </row>
    <row r="129" spans="1:21" x14ac:dyDescent="0.2">
      <c r="A129" s="11" t="str">
        <f t="shared" si="64"/>
        <v>Lothian</v>
      </c>
      <c r="B129" s="11" t="str">
        <f t="shared" si="65"/>
        <v>Head &amp; Neck6</v>
      </c>
      <c r="C129" s="136" t="str">
        <f t="shared" si="132"/>
        <v>Head &amp; Neck</v>
      </c>
      <c r="D129" s="84">
        <v>6</v>
      </c>
      <c r="E129" s="21" t="s">
        <v>16</v>
      </c>
      <c r="F129" s="62">
        <f>F127-F128</f>
        <v>0</v>
      </c>
      <c r="G129" s="63">
        <f t="shared" ref="G129:Q129" si="136">G127-G128</f>
        <v>0</v>
      </c>
      <c r="H129" s="63">
        <f t="shared" si="136"/>
        <v>0</v>
      </c>
      <c r="I129" s="64">
        <f t="shared" si="136"/>
        <v>0</v>
      </c>
      <c r="J129" s="62">
        <f t="shared" si="136"/>
        <v>0</v>
      </c>
      <c r="K129" s="63">
        <f t="shared" si="136"/>
        <v>0</v>
      </c>
      <c r="L129" s="63">
        <f t="shared" si="136"/>
        <v>0</v>
      </c>
      <c r="M129" s="64">
        <f t="shared" si="136"/>
        <v>0</v>
      </c>
      <c r="N129" s="62">
        <f t="shared" si="136"/>
        <v>0</v>
      </c>
      <c r="O129" s="63">
        <f t="shared" si="136"/>
        <v>0</v>
      </c>
      <c r="P129" s="63">
        <f t="shared" si="136"/>
        <v>0</v>
      </c>
      <c r="Q129" s="64">
        <f t="shared" si="136"/>
        <v>0</v>
      </c>
      <c r="R129" s="65"/>
      <c r="S129" s="64">
        <f t="shared" ref="S129:U129" si="137">S127-S128</f>
        <v>0</v>
      </c>
      <c r="T129" s="63">
        <f t="shared" si="137"/>
        <v>0</v>
      </c>
      <c r="U129" s="100">
        <f t="shared" si="137"/>
        <v>0</v>
      </c>
    </row>
    <row r="130" spans="1:21" x14ac:dyDescent="0.2">
      <c r="A130" s="11" t="str">
        <f t="shared" si="64"/>
        <v>Lothian</v>
      </c>
      <c r="B130" s="11" t="str">
        <f t="shared" si="65"/>
        <v xml:space="preserve">Head &amp; Neck </v>
      </c>
      <c r="C130" s="136" t="str">
        <f t="shared" si="132"/>
        <v>Head &amp; Neck</v>
      </c>
      <c r="D130" s="88" t="s">
        <v>79</v>
      </c>
      <c r="E130" s="34"/>
      <c r="F130" s="35"/>
      <c r="G130" s="36"/>
      <c r="H130" s="36"/>
      <c r="I130" s="37"/>
      <c r="J130" s="38"/>
      <c r="K130" s="39"/>
      <c r="L130" s="39"/>
      <c r="M130" s="40"/>
      <c r="N130" s="38"/>
      <c r="O130" s="39"/>
      <c r="P130" s="39"/>
      <c r="Q130" s="40"/>
      <c r="R130" s="41"/>
      <c r="S130" s="77"/>
      <c r="T130" s="56"/>
      <c r="U130" s="101"/>
    </row>
    <row r="131" spans="1:21" x14ac:dyDescent="0.2">
      <c r="A131" s="11" t="str">
        <f t="shared" si="64"/>
        <v>Lothian</v>
      </c>
      <c r="B131" s="11" t="str">
        <f t="shared" si="65"/>
        <v xml:space="preserve">Head &amp; Neck </v>
      </c>
      <c r="C131" s="136" t="str">
        <f t="shared" si="132"/>
        <v>Head &amp; Neck</v>
      </c>
      <c r="D131" s="84" t="s">
        <v>79</v>
      </c>
      <c r="E131" s="21" t="s">
        <v>29</v>
      </c>
      <c r="F131" s="23"/>
      <c r="G131" s="24"/>
      <c r="H131" s="24"/>
      <c r="I131" s="25"/>
      <c r="J131" s="23"/>
      <c r="K131" s="24"/>
      <c r="L131" s="24"/>
      <c r="M131" s="25"/>
      <c r="N131" s="23"/>
      <c r="O131" s="24"/>
      <c r="P131" s="24"/>
      <c r="Q131" s="25"/>
      <c r="R131" s="20"/>
      <c r="S131" s="71"/>
      <c r="T131" s="72"/>
      <c r="U131" s="97"/>
    </row>
    <row r="132" spans="1:21" x14ac:dyDescent="0.2">
      <c r="A132" s="11" t="str">
        <f t="shared" si="64"/>
        <v>Lothian</v>
      </c>
      <c r="B132" s="11" t="str">
        <f t="shared" si="65"/>
        <v>Head &amp; Neck7</v>
      </c>
      <c r="C132" s="136" t="str">
        <f t="shared" si="132"/>
        <v>Head &amp; Neck</v>
      </c>
      <c r="D132" s="86">
        <v>7</v>
      </c>
      <c r="E132" s="44" t="s">
        <v>46</v>
      </c>
      <c r="F132" s="27"/>
      <c r="G132" s="28"/>
      <c r="H132" s="28"/>
      <c r="I132" s="29"/>
      <c r="J132" s="27"/>
      <c r="K132" s="28"/>
      <c r="L132" s="28"/>
      <c r="M132" s="29"/>
      <c r="N132" s="27"/>
      <c r="O132" s="28"/>
      <c r="P132" s="28"/>
      <c r="Q132" s="29"/>
      <c r="R132" s="39"/>
      <c r="S132" s="153">
        <f>SUM(F132:I132)</f>
        <v>0</v>
      </c>
      <c r="T132" s="154">
        <f>SUM(J132:M132)</f>
        <v>0</v>
      </c>
      <c r="U132" s="157">
        <f>SUM(N132:Q132)</f>
        <v>0</v>
      </c>
    </row>
    <row r="133" spans="1:21" x14ac:dyDescent="0.2">
      <c r="A133" s="11" t="str">
        <f t="shared" si="64"/>
        <v>Lothian</v>
      </c>
      <c r="B133" s="11" t="str">
        <f t="shared" si="65"/>
        <v>Head &amp; Neck8</v>
      </c>
      <c r="C133" s="136" t="str">
        <f t="shared" si="132"/>
        <v>Head &amp; Neck</v>
      </c>
      <c r="D133" s="86">
        <v>8</v>
      </c>
      <c r="E133" s="45" t="s">
        <v>53</v>
      </c>
      <c r="F133" s="31"/>
      <c r="G133" s="32"/>
      <c r="H133" s="32"/>
      <c r="I133" s="33"/>
      <c r="J133" s="31"/>
      <c r="K133" s="32"/>
      <c r="L133" s="32"/>
      <c r="M133" s="33"/>
      <c r="N133" s="31"/>
      <c r="O133" s="32"/>
      <c r="P133" s="32"/>
      <c r="Q133" s="33"/>
      <c r="R133" s="39"/>
      <c r="S133" s="159">
        <f t="shared" ref="S133:S134" si="138">SUM(F133:I133)</f>
        <v>0</v>
      </c>
      <c r="T133" s="160">
        <f t="shared" ref="T133:T134" si="139">SUM(J133:M133)</f>
        <v>0</v>
      </c>
      <c r="U133" s="162">
        <f t="shared" ref="U133:U134" si="140">SUM(N133:Q133)</f>
        <v>0</v>
      </c>
    </row>
    <row r="134" spans="1:21" x14ac:dyDescent="0.2">
      <c r="A134" s="11" t="str">
        <f t="shared" si="64"/>
        <v>Lothian</v>
      </c>
      <c r="B134" s="11" t="str">
        <f t="shared" si="65"/>
        <v>Head &amp; Neck9</v>
      </c>
      <c r="C134" s="136" t="str">
        <f t="shared" si="132"/>
        <v>Head &amp; Neck</v>
      </c>
      <c r="D134" s="84">
        <v>9</v>
      </c>
      <c r="E134" s="21" t="s">
        <v>32</v>
      </c>
      <c r="F134" s="62">
        <f t="shared" ref="F134:Q134" si="141">SUM(F132:F133)</f>
        <v>0</v>
      </c>
      <c r="G134" s="63">
        <f t="shared" si="141"/>
        <v>0</v>
      </c>
      <c r="H134" s="63">
        <f t="shared" si="141"/>
        <v>0</v>
      </c>
      <c r="I134" s="64">
        <f t="shared" si="141"/>
        <v>0</v>
      </c>
      <c r="J134" s="62">
        <f t="shared" si="141"/>
        <v>0</v>
      </c>
      <c r="K134" s="63">
        <f t="shared" si="141"/>
        <v>0</v>
      </c>
      <c r="L134" s="63">
        <f t="shared" si="141"/>
        <v>0</v>
      </c>
      <c r="M134" s="64">
        <f t="shared" si="141"/>
        <v>0</v>
      </c>
      <c r="N134" s="62">
        <f t="shared" si="141"/>
        <v>0</v>
      </c>
      <c r="O134" s="63">
        <f t="shared" si="141"/>
        <v>0</v>
      </c>
      <c r="P134" s="63">
        <f t="shared" si="141"/>
        <v>0</v>
      </c>
      <c r="Q134" s="64">
        <f t="shared" si="141"/>
        <v>0</v>
      </c>
      <c r="R134" s="65"/>
      <c r="S134" s="62">
        <f t="shared" si="138"/>
        <v>0</v>
      </c>
      <c r="T134" s="63">
        <f t="shared" si="139"/>
        <v>0</v>
      </c>
      <c r="U134" s="100">
        <f t="shared" si="140"/>
        <v>0</v>
      </c>
    </row>
    <row r="135" spans="1:21" x14ac:dyDescent="0.2">
      <c r="A135" s="11" t="str">
        <f t="shared" si="64"/>
        <v>Lothian</v>
      </c>
      <c r="B135" s="11" t="str">
        <f t="shared" si="65"/>
        <v xml:space="preserve">Head &amp; Neck </v>
      </c>
      <c r="C135" s="136" t="str">
        <f t="shared" si="132"/>
        <v>Head &amp; Neck</v>
      </c>
      <c r="D135" s="89" t="s">
        <v>79</v>
      </c>
      <c r="E135" s="43"/>
      <c r="F135" s="38"/>
      <c r="G135" s="39"/>
      <c r="H135" s="39"/>
      <c r="I135" s="40"/>
      <c r="J135" s="38"/>
      <c r="K135" s="39"/>
      <c r="L135" s="39"/>
      <c r="M135" s="40"/>
      <c r="N135" s="38"/>
      <c r="O135" s="39"/>
      <c r="P135" s="39"/>
      <c r="Q135" s="40"/>
      <c r="R135" s="39"/>
      <c r="S135" s="77"/>
      <c r="T135" s="56"/>
      <c r="U135" s="101"/>
    </row>
    <row r="136" spans="1:21" x14ac:dyDescent="0.2">
      <c r="A136" s="11" t="str">
        <f t="shared" si="64"/>
        <v>Lothian</v>
      </c>
      <c r="B136" s="11" t="str">
        <f t="shared" si="65"/>
        <v xml:space="preserve">Head &amp; Neck </v>
      </c>
      <c r="C136" s="136" t="str">
        <f t="shared" si="132"/>
        <v>Head &amp; Neck</v>
      </c>
      <c r="D136" s="84" t="s">
        <v>79</v>
      </c>
      <c r="E136" s="21" t="s">
        <v>24</v>
      </c>
      <c r="F136" s="23"/>
      <c r="G136" s="24"/>
      <c r="H136" s="24"/>
      <c r="I136" s="25"/>
      <c r="J136" s="23"/>
      <c r="K136" s="24"/>
      <c r="L136" s="24"/>
      <c r="M136" s="25"/>
      <c r="N136" s="23"/>
      <c r="O136" s="24"/>
      <c r="P136" s="24"/>
      <c r="Q136" s="25"/>
      <c r="R136" s="39"/>
      <c r="S136" s="71"/>
      <c r="T136" s="72"/>
      <c r="U136" s="97"/>
    </row>
    <row r="137" spans="1:21" x14ac:dyDescent="0.2">
      <c r="A137" s="11" t="str">
        <f t="shared" si="64"/>
        <v>Lothian</v>
      </c>
      <c r="B137" s="11" t="str">
        <f t="shared" si="65"/>
        <v>Head &amp; Neck10</v>
      </c>
      <c r="C137" s="136" t="str">
        <f t="shared" si="132"/>
        <v>Head &amp; Neck</v>
      </c>
      <c r="D137" s="151">
        <v>10</v>
      </c>
      <c r="E137" s="152" t="s">
        <v>109</v>
      </c>
      <c r="F137" s="153">
        <f>F129-F132</f>
        <v>0</v>
      </c>
      <c r="G137" s="154">
        <f t="shared" ref="G137:Q137" si="142">G129-G132</f>
        <v>0</v>
      </c>
      <c r="H137" s="154">
        <f t="shared" si="142"/>
        <v>0</v>
      </c>
      <c r="I137" s="155">
        <f t="shared" si="142"/>
        <v>0</v>
      </c>
      <c r="J137" s="153">
        <f t="shared" si="142"/>
        <v>0</v>
      </c>
      <c r="K137" s="154">
        <f t="shared" si="142"/>
        <v>0</v>
      </c>
      <c r="L137" s="154">
        <f t="shared" si="142"/>
        <v>0</v>
      </c>
      <c r="M137" s="155">
        <f t="shared" si="142"/>
        <v>0</v>
      </c>
      <c r="N137" s="153">
        <f t="shared" si="142"/>
        <v>0</v>
      </c>
      <c r="O137" s="154">
        <f t="shared" si="142"/>
        <v>0</v>
      </c>
      <c r="P137" s="154">
        <f t="shared" si="142"/>
        <v>0</v>
      </c>
      <c r="Q137" s="155">
        <f t="shared" si="142"/>
        <v>0</v>
      </c>
      <c r="R137" s="156"/>
      <c r="S137" s="159">
        <f t="shared" ref="S137:U137" si="143">S129-S132</f>
        <v>0</v>
      </c>
      <c r="T137" s="154">
        <f t="shared" si="143"/>
        <v>0</v>
      </c>
      <c r="U137" s="157">
        <f t="shared" si="143"/>
        <v>0</v>
      </c>
    </row>
    <row r="138" spans="1:21" x14ac:dyDescent="0.2">
      <c r="A138" s="11" t="str">
        <f t="shared" si="64"/>
        <v>Lothian</v>
      </c>
      <c r="B138" s="11" t="str">
        <f t="shared" si="65"/>
        <v>Head &amp; Neck11</v>
      </c>
      <c r="C138" s="136" t="str">
        <f t="shared" si="132"/>
        <v>Head &amp; Neck</v>
      </c>
      <c r="D138" s="151">
        <v>11</v>
      </c>
      <c r="E138" s="152" t="s">
        <v>110</v>
      </c>
      <c r="F138" s="159">
        <f t="shared" ref="F138:U138" si="144">F129-F134</f>
        <v>0</v>
      </c>
      <c r="G138" s="160">
        <f t="shared" si="144"/>
        <v>0</v>
      </c>
      <c r="H138" s="160">
        <f t="shared" si="144"/>
        <v>0</v>
      </c>
      <c r="I138" s="161">
        <f t="shared" si="144"/>
        <v>0</v>
      </c>
      <c r="J138" s="159">
        <f t="shared" si="144"/>
        <v>0</v>
      </c>
      <c r="K138" s="160">
        <f t="shared" si="144"/>
        <v>0</v>
      </c>
      <c r="L138" s="160">
        <f t="shared" si="144"/>
        <v>0</v>
      </c>
      <c r="M138" s="161">
        <f t="shared" si="144"/>
        <v>0</v>
      </c>
      <c r="N138" s="159">
        <f t="shared" si="144"/>
        <v>0</v>
      </c>
      <c r="O138" s="160">
        <f t="shared" si="144"/>
        <v>0</v>
      </c>
      <c r="P138" s="160">
        <f t="shared" si="144"/>
        <v>0</v>
      </c>
      <c r="Q138" s="161">
        <f t="shared" si="144"/>
        <v>0</v>
      </c>
      <c r="R138" s="156">
        <f t="shared" si="144"/>
        <v>0</v>
      </c>
      <c r="S138" s="159">
        <f t="shared" si="144"/>
        <v>0</v>
      </c>
      <c r="T138" s="160">
        <f t="shared" si="144"/>
        <v>0</v>
      </c>
      <c r="U138" s="162">
        <f t="shared" si="144"/>
        <v>0</v>
      </c>
    </row>
    <row r="139" spans="1:21" x14ac:dyDescent="0.2">
      <c r="A139" s="11" t="str">
        <f t="shared" si="64"/>
        <v>Lothian</v>
      </c>
      <c r="B139" s="11" t="str">
        <f t="shared" si="65"/>
        <v>Head &amp; Neck12</v>
      </c>
      <c r="C139" s="136" t="str">
        <f t="shared" si="132"/>
        <v>Head &amp; Neck</v>
      </c>
      <c r="D139" s="151">
        <v>12</v>
      </c>
      <c r="E139" s="158" t="s">
        <v>27</v>
      </c>
      <c r="F139" s="170">
        <f>F124+F138</f>
        <v>0</v>
      </c>
      <c r="G139" s="164">
        <f>F139+G138</f>
        <v>0</v>
      </c>
      <c r="H139" s="164">
        <f t="shared" ref="H139:Q139" si="145">G139+H138</f>
        <v>0</v>
      </c>
      <c r="I139" s="166">
        <f t="shared" si="145"/>
        <v>0</v>
      </c>
      <c r="J139" s="163">
        <f t="shared" si="145"/>
        <v>0</v>
      </c>
      <c r="K139" s="164">
        <f t="shared" si="145"/>
        <v>0</v>
      </c>
      <c r="L139" s="164">
        <f t="shared" si="145"/>
        <v>0</v>
      </c>
      <c r="M139" s="166">
        <f t="shared" si="145"/>
        <v>0</v>
      </c>
      <c r="N139" s="163">
        <f t="shared" si="145"/>
        <v>0</v>
      </c>
      <c r="O139" s="164">
        <f t="shared" si="145"/>
        <v>0</v>
      </c>
      <c r="P139" s="164">
        <f t="shared" si="145"/>
        <v>0</v>
      </c>
      <c r="Q139" s="166">
        <f t="shared" si="145"/>
        <v>0</v>
      </c>
      <c r="R139" s="156"/>
      <c r="S139" s="163">
        <f>I139</f>
        <v>0</v>
      </c>
      <c r="T139" s="164">
        <f>M139</f>
        <v>0</v>
      </c>
      <c r="U139" s="165">
        <f>Q139</f>
        <v>0</v>
      </c>
    </row>
    <row r="140" spans="1:21" x14ac:dyDescent="0.2">
      <c r="A140" s="11" t="str">
        <f t="shared" si="64"/>
        <v>Lothian</v>
      </c>
      <c r="B140" s="11" t="str">
        <f t="shared" si="65"/>
        <v>Head &amp; Neck13</v>
      </c>
      <c r="C140" s="136" t="str">
        <f t="shared" si="132"/>
        <v>Head &amp; Neck</v>
      </c>
      <c r="D140" s="151">
        <v>13</v>
      </c>
      <c r="E140" s="152" t="s">
        <v>25</v>
      </c>
      <c r="F140" s="163" t="e">
        <f>F139/(F134/13)</f>
        <v>#DIV/0!</v>
      </c>
      <c r="G140" s="164" t="e">
        <f t="shared" ref="G140:Q140" si="146">G139/(G134/13)</f>
        <v>#DIV/0!</v>
      </c>
      <c r="H140" s="164" t="e">
        <f t="shared" si="146"/>
        <v>#DIV/0!</v>
      </c>
      <c r="I140" s="166" t="e">
        <f t="shared" si="146"/>
        <v>#DIV/0!</v>
      </c>
      <c r="J140" s="163" t="e">
        <f t="shared" si="146"/>
        <v>#DIV/0!</v>
      </c>
      <c r="K140" s="164" t="e">
        <f t="shared" si="146"/>
        <v>#DIV/0!</v>
      </c>
      <c r="L140" s="164" t="e">
        <f t="shared" si="146"/>
        <v>#DIV/0!</v>
      </c>
      <c r="M140" s="166" t="e">
        <f t="shared" si="146"/>
        <v>#DIV/0!</v>
      </c>
      <c r="N140" s="163" t="e">
        <f t="shared" si="146"/>
        <v>#DIV/0!</v>
      </c>
      <c r="O140" s="164" t="e">
        <f t="shared" si="146"/>
        <v>#DIV/0!</v>
      </c>
      <c r="P140" s="164" t="e">
        <f t="shared" si="146"/>
        <v>#DIV/0!</v>
      </c>
      <c r="Q140" s="166" t="e">
        <f t="shared" si="146"/>
        <v>#DIV/0!</v>
      </c>
      <c r="R140" s="156"/>
      <c r="S140" s="163" t="e">
        <f t="shared" ref="S140" si="147">I140</f>
        <v>#DIV/0!</v>
      </c>
      <c r="T140" s="164" t="e">
        <f t="shared" ref="T140" si="148">M140</f>
        <v>#DIV/0!</v>
      </c>
      <c r="U140" s="165" t="e">
        <f t="shared" ref="U140" si="149">Q140</f>
        <v>#DIV/0!</v>
      </c>
    </row>
    <row r="141" spans="1:21" x14ac:dyDescent="0.2">
      <c r="A141" s="11" t="str">
        <f t="shared" si="64"/>
        <v>Lothian</v>
      </c>
      <c r="B141" s="11" t="str">
        <f t="shared" si="65"/>
        <v>Head &amp; Neck14</v>
      </c>
      <c r="C141" s="136" t="str">
        <f t="shared" si="132"/>
        <v>Head &amp; Neck</v>
      </c>
      <c r="D141" s="86">
        <v>14</v>
      </c>
      <c r="E141" s="447" t="s">
        <v>207</v>
      </c>
      <c r="F141" s="48"/>
      <c r="G141" s="46"/>
      <c r="H141" s="46"/>
      <c r="I141" s="47"/>
      <c r="J141" s="48"/>
      <c r="K141" s="46"/>
      <c r="L141" s="46"/>
      <c r="M141" s="47"/>
      <c r="N141" s="48"/>
      <c r="O141" s="46"/>
      <c r="P141" s="46"/>
      <c r="Q141" s="47"/>
      <c r="R141" s="39"/>
      <c r="S141" s="163">
        <f>I141</f>
        <v>0</v>
      </c>
      <c r="T141" s="164">
        <f>M141</f>
        <v>0</v>
      </c>
      <c r="U141" s="165">
        <f>Q141</f>
        <v>0</v>
      </c>
    </row>
    <row r="142" spans="1:21" ht="13.5" thickBot="1" x14ac:dyDescent="0.25">
      <c r="A142" s="11" t="str">
        <f t="shared" ref="A142:A205" si="150">$E$5</f>
        <v>Lothian</v>
      </c>
      <c r="B142" s="11" t="str">
        <f t="shared" ref="B142:B205" si="151">CONCATENATE(C142,D142)</f>
        <v>Head &amp; Neck15</v>
      </c>
      <c r="C142" s="136" t="str">
        <f t="shared" si="132"/>
        <v>Head &amp; Neck</v>
      </c>
      <c r="D142" s="86">
        <v>15</v>
      </c>
      <c r="E142" s="44" t="s">
        <v>208</v>
      </c>
      <c r="F142" s="48"/>
      <c r="G142" s="46"/>
      <c r="H142" s="46"/>
      <c r="I142" s="47"/>
      <c r="J142" s="48"/>
      <c r="K142" s="46"/>
      <c r="L142" s="46"/>
      <c r="M142" s="47"/>
      <c r="N142" s="48"/>
      <c r="O142" s="46"/>
      <c r="P142" s="46"/>
      <c r="Q142" s="47"/>
      <c r="R142" s="39"/>
      <c r="S142" s="174">
        <f>I142</f>
        <v>0</v>
      </c>
      <c r="T142" s="175">
        <f>M142</f>
        <v>0</v>
      </c>
      <c r="U142" s="178">
        <f>Q142</f>
        <v>0</v>
      </c>
    </row>
    <row r="143" spans="1:21" x14ac:dyDescent="0.2">
      <c r="A143" s="11" t="str">
        <f t="shared" si="150"/>
        <v>Lothian</v>
      </c>
      <c r="B143" s="11" t="str">
        <f t="shared" si="151"/>
        <v xml:space="preserve">Head &amp; Neck </v>
      </c>
      <c r="C143" s="136" t="str">
        <f t="shared" si="132"/>
        <v>Head &amp; Neck</v>
      </c>
      <c r="D143" s="84" t="s">
        <v>79</v>
      </c>
      <c r="E143" s="21" t="s">
        <v>197</v>
      </c>
      <c r="F143" s="23"/>
      <c r="G143" s="24"/>
      <c r="H143" s="24"/>
      <c r="I143" s="25"/>
      <c r="J143" s="23"/>
      <c r="K143" s="24"/>
      <c r="L143" s="24"/>
      <c r="M143" s="25"/>
      <c r="N143" s="23"/>
      <c r="O143" s="24"/>
      <c r="P143" s="24"/>
      <c r="Q143" s="25"/>
      <c r="R143" s="20"/>
      <c r="S143" s="71"/>
      <c r="T143" s="72"/>
      <c r="U143" s="97"/>
    </row>
    <row r="144" spans="1:21" x14ac:dyDescent="0.2">
      <c r="A144" s="11" t="str">
        <f t="shared" si="150"/>
        <v>Lothian</v>
      </c>
      <c r="B144" s="11" t="str">
        <f t="shared" si="151"/>
        <v>Head &amp; Neck16</v>
      </c>
      <c r="C144" s="136" t="str">
        <f t="shared" si="132"/>
        <v>Head &amp; Neck</v>
      </c>
      <c r="D144" s="86">
        <v>16</v>
      </c>
      <c r="E144" s="427" t="s">
        <v>195</v>
      </c>
      <c r="F144" s="49">
        <v>0</v>
      </c>
      <c r="G144" s="50">
        <v>0</v>
      </c>
      <c r="H144" s="50">
        <v>0</v>
      </c>
      <c r="I144" s="51">
        <v>0</v>
      </c>
      <c r="J144" s="49">
        <v>0</v>
      </c>
      <c r="K144" s="50">
        <v>0</v>
      </c>
      <c r="L144" s="50">
        <v>0</v>
      </c>
      <c r="M144" s="51">
        <v>0</v>
      </c>
      <c r="N144" s="49">
        <v>0</v>
      </c>
      <c r="O144" s="50">
        <v>0</v>
      </c>
      <c r="P144" s="50">
        <v>0</v>
      </c>
      <c r="Q144" s="51">
        <v>0</v>
      </c>
      <c r="R144" s="20"/>
      <c r="S144" s="55"/>
      <c r="T144" s="54"/>
      <c r="U144" s="102"/>
    </row>
    <row r="145" spans="1:21" x14ac:dyDescent="0.2">
      <c r="A145" s="11" t="str">
        <f t="shared" si="150"/>
        <v>Lothian</v>
      </c>
      <c r="B145" s="11" t="str">
        <f t="shared" si="151"/>
        <v>Head &amp; Neck17</v>
      </c>
      <c r="C145" s="136" t="str">
        <f t="shared" si="132"/>
        <v>Head &amp; Neck</v>
      </c>
      <c r="D145" s="167">
        <v>17</v>
      </c>
      <c r="E145" s="420" t="s">
        <v>193</v>
      </c>
      <c r="F145" s="163">
        <f t="shared" ref="F145:Q145" si="152">F144*F134</f>
        <v>0</v>
      </c>
      <c r="G145" s="164">
        <f t="shared" si="152"/>
        <v>0</v>
      </c>
      <c r="H145" s="164">
        <f t="shared" si="152"/>
        <v>0</v>
      </c>
      <c r="I145" s="166">
        <f t="shared" si="152"/>
        <v>0</v>
      </c>
      <c r="J145" s="163">
        <f t="shared" si="152"/>
        <v>0</v>
      </c>
      <c r="K145" s="164">
        <f t="shared" si="152"/>
        <v>0</v>
      </c>
      <c r="L145" s="164">
        <f t="shared" si="152"/>
        <v>0</v>
      </c>
      <c r="M145" s="166">
        <f t="shared" si="152"/>
        <v>0</v>
      </c>
      <c r="N145" s="163">
        <f t="shared" si="152"/>
        <v>0</v>
      </c>
      <c r="O145" s="164">
        <f t="shared" si="152"/>
        <v>0</v>
      </c>
      <c r="P145" s="164">
        <f t="shared" si="152"/>
        <v>0</v>
      </c>
      <c r="Q145" s="166">
        <f t="shared" si="152"/>
        <v>0</v>
      </c>
      <c r="R145" s="169"/>
      <c r="S145" s="163">
        <f t="shared" ref="S145" si="153">SUM(F145:I145)</f>
        <v>0</v>
      </c>
      <c r="T145" s="164">
        <f t="shared" ref="T145" si="154">SUM(J145:M145)</f>
        <v>0</v>
      </c>
      <c r="U145" s="165">
        <f t="shared" ref="U145" si="155">SUM(N145:Q145)</f>
        <v>0</v>
      </c>
    </row>
    <row r="146" spans="1:21" x14ac:dyDescent="0.2">
      <c r="A146" s="11" t="str">
        <f t="shared" si="150"/>
        <v>Lothian</v>
      </c>
      <c r="B146" s="11" t="str">
        <f t="shared" si="151"/>
        <v>Head &amp; Neck18</v>
      </c>
      <c r="C146" s="136" t="str">
        <f t="shared" si="132"/>
        <v>Head &amp; Neck</v>
      </c>
      <c r="D146" s="336">
        <v>18</v>
      </c>
      <c r="E146" s="423" t="s">
        <v>194</v>
      </c>
      <c r="F146" s="442">
        <v>0</v>
      </c>
      <c r="G146" s="443">
        <v>0</v>
      </c>
      <c r="H146" s="443">
        <v>0</v>
      </c>
      <c r="I146" s="444">
        <v>0</v>
      </c>
      <c r="J146" s="445">
        <v>0</v>
      </c>
      <c r="K146" s="443">
        <v>0</v>
      </c>
      <c r="L146" s="443">
        <v>0</v>
      </c>
      <c r="M146" s="444">
        <v>0</v>
      </c>
      <c r="N146" s="445">
        <v>0</v>
      </c>
      <c r="O146" s="443">
        <v>0</v>
      </c>
      <c r="P146" s="443">
        <v>0</v>
      </c>
      <c r="Q146" s="444">
        <v>0</v>
      </c>
      <c r="R146" s="204"/>
      <c r="S146" s="424" t="s">
        <v>15</v>
      </c>
      <c r="T146" s="425" t="s">
        <v>15</v>
      </c>
      <c r="U146" s="426" t="s">
        <v>15</v>
      </c>
    </row>
    <row r="147" spans="1:21" ht="13.5" thickBot="1" x14ac:dyDescent="0.25">
      <c r="A147" s="11" t="str">
        <f t="shared" si="150"/>
        <v>Lothian</v>
      </c>
      <c r="B147" s="11" t="str">
        <f t="shared" si="151"/>
        <v>Head &amp; Neck19</v>
      </c>
      <c r="C147" s="136" t="str">
        <f t="shared" si="132"/>
        <v>Head &amp; Neck</v>
      </c>
      <c r="D147" s="433">
        <v>19</v>
      </c>
      <c r="E147" s="422" t="s">
        <v>196</v>
      </c>
      <c r="F147" s="416">
        <f>F134*F146</f>
        <v>0</v>
      </c>
      <c r="G147" s="417">
        <f t="shared" ref="G147" si="156">G134*G146</f>
        <v>0</v>
      </c>
      <c r="H147" s="417">
        <f t="shared" ref="H147" si="157">H134*H146</f>
        <v>0</v>
      </c>
      <c r="I147" s="418">
        <f t="shared" ref="I147" si="158">I134*I146</f>
        <v>0</v>
      </c>
      <c r="J147" s="419">
        <f t="shared" ref="J147" si="159">J134*J146</f>
        <v>0</v>
      </c>
      <c r="K147" s="417">
        <f t="shared" ref="K147" si="160">K134*K146</f>
        <v>0</v>
      </c>
      <c r="L147" s="417">
        <f t="shared" ref="L147" si="161">L134*L146</f>
        <v>0</v>
      </c>
      <c r="M147" s="418">
        <f t="shared" ref="M147" si="162">M134*M146</f>
        <v>0</v>
      </c>
      <c r="N147" s="419">
        <f t="shared" ref="N147" si="163">N134*N146</f>
        <v>0</v>
      </c>
      <c r="O147" s="417">
        <f t="shared" ref="O147" si="164">O134*O146</f>
        <v>0</v>
      </c>
      <c r="P147" s="417">
        <f t="shared" ref="P147" si="165">P134*P146</f>
        <v>0</v>
      </c>
      <c r="Q147" s="418">
        <f t="shared" ref="Q147" si="166">Q134*Q146</f>
        <v>0</v>
      </c>
      <c r="R147" s="177"/>
      <c r="S147" s="174">
        <f t="shared" ref="S147" si="167">SUM(F147:I147)</f>
        <v>0</v>
      </c>
      <c r="T147" s="175">
        <f t="shared" ref="T147" si="168">SUM(J147:M147)</f>
        <v>0</v>
      </c>
      <c r="U147" s="178">
        <f t="shared" ref="U147" si="169">SUM(N147:Q147)</f>
        <v>0</v>
      </c>
    </row>
    <row r="148" spans="1:21" ht="18.75" thickBot="1" x14ac:dyDescent="0.3">
      <c r="A148" s="11" t="str">
        <f t="shared" si="150"/>
        <v>Lothian</v>
      </c>
      <c r="B148" s="11" t="str">
        <f t="shared" si="151"/>
        <v>LungLung</v>
      </c>
      <c r="C148" s="137" t="str">
        <f>D148</f>
        <v>Lung</v>
      </c>
      <c r="D148" s="431" t="s">
        <v>41</v>
      </c>
      <c r="E148" s="80"/>
      <c r="F148" s="124"/>
      <c r="G148" s="81"/>
      <c r="H148" s="81"/>
      <c r="I148" s="81"/>
      <c r="J148" s="81"/>
      <c r="K148" s="81"/>
      <c r="L148" s="81"/>
      <c r="M148" s="81"/>
      <c r="N148" s="69"/>
      <c r="O148" s="69"/>
      <c r="P148" s="69"/>
      <c r="Q148" s="69"/>
      <c r="R148" s="69"/>
      <c r="S148" s="131"/>
      <c r="T148" s="131"/>
      <c r="U148" s="132"/>
    </row>
    <row r="149" spans="1:21" x14ac:dyDescent="0.2">
      <c r="A149" s="11" t="str">
        <f t="shared" si="150"/>
        <v>Lothian</v>
      </c>
      <c r="B149" s="11" t="str">
        <f t="shared" si="151"/>
        <v>Lung1</v>
      </c>
      <c r="C149" s="136" t="str">
        <f>C148</f>
        <v>Lung</v>
      </c>
      <c r="D149" s="84">
        <v>1</v>
      </c>
      <c r="E149" s="21" t="s">
        <v>80</v>
      </c>
      <c r="F149" s="197">
        <v>0</v>
      </c>
      <c r="G149" s="20"/>
      <c r="H149" s="20"/>
      <c r="I149" s="117"/>
      <c r="J149" s="116"/>
      <c r="K149" s="20"/>
      <c r="L149" s="20"/>
      <c r="M149" s="117"/>
      <c r="N149" s="116"/>
      <c r="O149" s="20"/>
      <c r="P149" s="20"/>
      <c r="Q149" s="117"/>
      <c r="R149" s="20"/>
      <c r="S149" s="114"/>
      <c r="T149" s="65"/>
      <c r="U149" s="115"/>
    </row>
    <row r="150" spans="1:21" x14ac:dyDescent="0.2">
      <c r="A150" s="11" t="str">
        <f t="shared" si="150"/>
        <v>Lothian</v>
      </c>
      <c r="B150" s="11" t="str">
        <f t="shared" si="151"/>
        <v>Lung2</v>
      </c>
      <c r="C150" s="136" t="str">
        <f t="shared" ref="C150:C174" si="170">C149</f>
        <v>Lung</v>
      </c>
      <c r="D150" s="84">
        <v>2</v>
      </c>
      <c r="E150" s="21" t="s">
        <v>81</v>
      </c>
      <c r="F150" s="197">
        <v>0</v>
      </c>
      <c r="G150" s="20"/>
      <c r="H150" s="20"/>
      <c r="I150" s="117"/>
      <c r="J150" s="116"/>
      <c r="K150" s="20"/>
      <c r="L150" s="20"/>
      <c r="M150" s="117"/>
      <c r="N150" s="116"/>
      <c r="O150" s="20"/>
      <c r="P150" s="20"/>
      <c r="Q150" s="117"/>
      <c r="R150" s="20"/>
      <c r="S150" s="114"/>
      <c r="T150" s="65"/>
      <c r="U150" s="115"/>
    </row>
    <row r="151" spans="1:21" x14ac:dyDescent="0.2">
      <c r="A151" s="11" t="str">
        <f t="shared" si="150"/>
        <v>Lothian</v>
      </c>
      <c r="B151" s="11" t="str">
        <f t="shared" si="151"/>
        <v>Lung3</v>
      </c>
      <c r="C151" s="136" t="str">
        <f t="shared" si="170"/>
        <v>Lung</v>
      </c>
      <c r="D151" s="84">
        <v>3</v>
      </c>
      <c r="E151" s="21" t="s">
        <v>205</v>
      </c>
      <c r="F151" s="197">
        <v>0</v>
      </c>
      <c r="G151" s="20"/>
      <c r="H151" s="20"/>
      <c r="I151" s="117"/>
      <c r="J151" s="116"/>
      <c r="K151" s="20"/>
      <c r="L151" s="20"/>
      <c r="M151" s="117"/>
      <c r="N151" s="116"/>
      <c r="O151" s="20"/>
      <c r="P151" s="20"/>
      <c r="Q151" s="117"/>
      <c r="R151" s="20"/>
      <c r="S151" s="114"/>
      <c r="T151" s="65"/>
      <c r="U151" s="115"/>
    </row>
    <row r="152" spans="1:21" x14ac:dyDescent="0.2">
      <c r="A152" s="11" t="str">
        <f t="shared" si="150"/>
        <v>Lothian</v>
      </c>
      <c r="B152" s="11" t="str">
        <f t="shared" si="151"/>
        <v xml:space="preserve">Lung </v>
      </c>
      <c r="C152" s="136" t="str">
        <f t="shared" si="170"/>
        <v>Lung</v>
      </c>
      <c r="D152" s="85" t="s">
        <v>79</v>
      </c>
      <c r="E152" s="20"/>
      <c r="F152" s="116"/>
      <c r="G152" s="20"/>
      <c r="H152" s="20"/>
      <c r="I152" s="117"/>
      <c r="J152" s="116"/>
      <c r="K152" s="20"/>
      <c r="L152" s="20"/>
      <c r="M152" s="117"/>
      <c r="N152" s="116"/>
      <c r="O152" s="20"/>
      <c r="P152" s="20"/>
      <c r="Q152" s="117"/>
      <c r="R152" s="20"/>
      <c r="S152" s="114"/>
      <c r="T152" s="65"/>
      <c r="U152" s="115"/>
    </row>
    <row r="153" spans="1:21" x14ac:dyDescent="0.2">
      <c r="A153" s="11" t="str">
        <f t="shared" si="150"/>
        <v>Lothian</v>
      </c>
      <c r="B153" s="11" t="str">
        <f t="shared" si="151"/>
        <v xml:space="preserve">Lung </v>
      </c>
      <c r="C153" s="136" t="str">
        <f t="shared" si="170"/>
        <v>Lung</v>
      </c>
      <c r="D153" s="84" t="s">
        <v>79</v>
      </c>
      <c r="E153" s="21" t="s">
        <v>33</v>
      </c>
      <c r="F153" s="23"/>
      <c r="G153" s="24"/>
      <c r="H153" s="24"/>
      <c r="I153" s="25"/>
      <c r="J153" s="23"/>
      <c r="K153" s="24"/>
      <c r="L153" s="24"/>
      <c r="M153" s="25"/>
      <c r="N153" s="23"/>
      <c r="O153" s="24"/>
      <c r="P153" s="24"/>
      <c r="Q153" s="25"/>
      <c r="R153" s="20"/>
      <c r="S153" s="71"/>
      <c r="T153" s="72"/>
      <c r="U153" s="97"/>
    </row>
    <row r="154" spans="1:21" x14ac:dyDescent="0.2">
      <c r="A154" s="11" t="str">
        <f t="shared" si="150"/>
        <v>Lothian</v>
      </c>
      <c r="B154" s="11" t="str">
        <f t="shared" si="151"/>
        <v>Lung4</v>
      </c>
      <c r="C154" s="136" t="str">
        <f t="shared" si="170"/>
        <v>Lung</v>
      </c>
      <c r="D154" s="86">
        <v>4</v>
      </c>
      <c r="E154" s="44" t="s">
        <v>206</v>
      </c>
      <c r="F154" s="27"/>
      <c r="G154" s="28"/>
      <c r="H154" s="28"/>
      <c r="I154" s="29"/>
      <c r="J154" s="27"/>
      <c r="K154" s="28"/>
      <c r="L154" s="28"/>
      <c r="M154" s="29"/>
      <c r="N154" s="27"/>
      <c r="O154" s="28"/>
      <c r="P154" s="28"/>
      <c r="Q154" s="29"/>
      <c r="R154" s="20"/>
      <c r="S154" s="179">
        <f>SUM(F154:I154)</f>
        <v>0</v>
      </c>
      <c r="T154" s="180">
        <f>SUM(J154:M154)</f>
        <v>0</v>
      </c>
      <c r="U154" s="181">
        <f>SUM(N154:Q154)</f>
        <v>0</v>
      </c>
    </row>
    <row r="155" spans="1:21" x14ac:dyDescent="0.2">
      <c r="A155" s="11" t="str">
        <f t="shared" si="150"/>
        <v>Lothian</v>
      </c>
      <c r="B155" s="11" t="str">
        <f t="shared" si="151"/>
        <v>Lung5</v>
      </c>
      <c r="C155" s="136" t="str">
        <f t="shared" si="170"/>
        <v>Lung</v>
      </c>
      <c r="D155" s="87">
        <v>5</v>
      </c>
      <c r="E155" s="45" t="s">
        <v>13</v>
      </c>
      <c r="F155" s="31"/>
      <c r="G155" s="32"/>
      <c r="H155" s="32"/>
      <c r="I155" s="33"/>
      <c r="J155" s="31"/>
      <c r="K155" s="32"/>
      <c r="L155" s="32"/>
      <c r="M155" s="33"/>
      <c r="N155" s="31"/>
      <c r="O155" s="32"/>
      <c r="P155" s="32"/>
      <c r="Q155" s="33"/>
      <c r="R155" s="20"/>
      <c r="S155" s="159">
        <f t="shared" ref="S155" si="171">SUM(F155:I155)</f>
        <v>0</v>
      </c>
      <c r="T155" s="160">
        <f t="shared" ref="T155" si="172">SUM(J155:M155)</f>
        <v>0</v>
      </c>
      <c r="U155" s="162">
        <f t="shared" ref="U155" si="173">SUM(N155:Q155)</f>
        <v>0</v>
      </c>
    </row>
    <row r="156" spans="1:21" x14ac:dyDescent="0.2">
      <c r="A156" s="11" t="str">
        <f t="shared" si="150"/>
        <v>Lothian</v>
      </c>
      <c r="B156" s="11" t="str">
        <f t="shared" si="151"/>
        <v>Lung6</v>
      </c>
      <c r="C156" s="136" t="str">
        <f t="shared" si="170"/>
        <v>Lung</v>
      </c>
      <c r="D156" s="84">
        <v>6</v>
      </c>
      <c r="E156" s="21" t="s">
        <v>16</v>
      </c>
      <c r="F156" s="62">
        <f>F154-F155</f>
        <v>0</v>
      </c>
      <c r="G156" s="63">
        <f t="shared" ref="G156:Q156" si="174">G154-G155</f>
        <v>0</v>
      </c>
      <c r="H156" s="63">
        <f t="shared" si="174"/>
        <v>0</v>
      </c>
      <c r="I156" s="64">
        <f t="shared" si="174"/>
        <v>0</v>
      </c>
      <c r="J156" s="62">
        <f t="shared" si="174"/>
        <v>0</v>
      </c>
      <c r="K156" s="63">
        <f t="shared" si="174"/>
        <v>0</v>
      </c>
      <c r="L156" s="63">
        <f t="shared" si="174"/>
        <v>0</v>
      </c>
      <c r="M156" s="64">
        <f t="shared" si="174"/>
        <v>0</v>
      </c>
      <c r="N156" s="62">
        <f t="shared" si="174"/>
        <v>0</v>
      </c>
      <c r="O156" s="63">
        <f t="shared" si="174"/>
        <v>0</v>
      </c>
      <c r="P156" s="63">
        <f t="shared" si="174"/>
        <v>0</v>
      </c>
      <c r="Q156" s="64">
        <f t="shared" si="174"/>
        <v>0</v>
      </c>
      <c r="R156" s="65"/>
      <c r="S156" s="64">
        <f t="shared" ref="S156:U156" si="175">S154-S155</f>
        <v>0</v>
      </c>
      <c r="T156" s="63">
        <f t="shared" si="175"/>
        <v>0</v>
      </c>
      <c r="U156" s="100">
        <f t="shared" si="175"/>
        <v>0</v>
      </c>
    </row>
    <row r="157" spans="1:21" x14ac:dyDescent="0.2">
      <c r="A157" s="11" t="str">
        <f t="shared" si="150"/>
        <v>Lothian</v>
      </c>
      <c r="B157" s="11" t="str">
        <f t="shared" si="151"/>
        <v xml:space="preserve">Lung </v>
      </c>
      <c r="C157" s="136" t="str">
        <f t="shared" si="170"/>
        <v>Lung</v>
      </c>
      <c r="D157" s="88" t="s">
        <v>79</v>
      </c>
      <c r="E157" s="34"/>
      <c r="F157" s="35"/>
      <c r="G157" s="36"/>
      <c r="H157" s="36"/>
      <c r="I157" s="37"/>
      <c r="J157" s="38"/>
      <c r="K157" s="39"/>
      <c r="L157" s="39"/>
      <c r="M157" s="40"/>
      <c r="N157" s="38"/>
      <c r="O157" s="39"/>
      <c r="P157" s="39"/>
      <c r="Q157" s="40"/>
      <c r="R157" s="41"/>
      <c r="S157" s="77"/>
      <c r="T157" s="56"/>
      <c r="U157" s="101"/>
    </row>
    <row r="158" spans="1:21" x14ac:dyDescent="0.2">
      <c r="A158" s="11" t="str">
        <f t="shared" si="150"/>
        <v>Lothian</v>
      </c>
      <c r="B158" s="11" t="str">
        <f t="shared" si="151"/>
        <v xml:space="preserve">Lung </v>
      </c>
      <c r="C158" s="136" t="str">
        <f t="shared" si="170"/>
        <v>Lung</v>
      </c>
      <c r="D158" s="84" t="s">
        <v>79</v>
      </c>
      <c r="E158" s="21" t="s">
        <v>29</v>
      </c>
      <c r="F158" s="23"/>
      <c r="G158" s="24"/>
      <c r="H158" s="24"/>
      <c r="I158" s="25"/>
      <c r="J158" s="23"/>
      <c r="K158" s="24"/>
      <c r="L158" s="24"/>
      <c r="M158" s="25"/>
      <c r="N158" s="23"/>
      <c r="O158" s="24"/>
      <c r="P158" s="24"/>
      <c r="Q158" s="25"/>
      <c r="R158" s="20"/>
      <c r="S158" s="71"/>
      <c r="T158" s="72"/>
      <c r="U158" s="97"/>
    </row>
    <row r="159" spans="1:21" x14ac:dyDescent="0.2">
      <c r="A159" s="11" t="str">
        <f t="shared" si="150"/>
        <v>Lothian</v>
      </c>
      <c r="B159" s="11" t="str">
        <f t="shared" si="151"/>
        <v>Lung7</v>
      </c>
      <c r="C159" s="136" t="str">
        <f t="shared" si="170"/>
        <v>Lung</v>
      </c>
      <c r="D159" s="86">
        <v>7</v>
      </c>
      <c r="E159" s="44" t="s">
        <v>46</v>
      </c>
      <c r="F159" s="27"/>
      <c r="G159" s="28"/>
      <c r="H159" s="28"/>
      <c r="I159" s="29"/>
      <c r="J159" s="27"/>
      <c r="K159" s="28"/>
      <c r="L159" s="28"/>
      <c r="M159" s="29"/>
      <c r="N159" s="27"/>
      <c r="O159" s="28"/>
      <c r="P159" s="28"/>
      <c r="Q159" s="29"/>
      <c r="R159" s="39"/>
      <c r="S159" s="153">
        <f>SUM(F159:I159)</f>
        <v>0</v>
      </c>
      <c r="T159" s="154">
        <f>SUM(J159:M159)</f>
        <v>0</v>
      </c>
      <c r="U159" s="157">
        <f>SUM(N159:Q159)</f>
        <v>0</v>
      </c>
    </row>
    <row r="160" spans="1:21" x14ac:dyDescent="0.2">
      <c r="A160" s="11" t="str">
        <f t="shared" si="150"/>
        <v>Lothian</v>
      </c>
      <c r="B160" s="11" t="str">
        <f t="shared" si="151"/>
        <v>Lung8</v>
      </c>
      <c r="C160" s="136" t="str">
        <f t="shared" si="170"/>
        <v>Lung</v>
      </c>
      <c r="D160" s="86">
        <v>8</v>
      </c>
      <c r="E160" s="45" t="s">
        <v>53</v>
      </c>
      <c r="F160" s="31"/>
      <c r="G160" s="32"/>
      <c r="H160" s="32"/>
      <c r="I160" s="33"/>
      <c r="J160" s="31"/>
      <c r="K160" s="32"/>
      <c r="L160" s="32"/>
      <c r="M160" s="33"/>
      <c r="N160" s="31"/>
      <c r="O160" s="32"/>
      <c r="P160" s="32"/>
      <c r="Q160" s="33"/>
      <c r="R160" s="39"/>
      <c r="S160" s="159">
        <f t="shared" ref="S160:S161" si="176">SUM(F160:I160)</f>
        <v>0</v>
      </c>
      <c r="T160" s="160">
        <f t="shared" ref="T160:T161" si="177">SUM(J160:M160)</f>
        <v>0</v>
      </c>
      <c r="U160" s="162">
        <f t="shared" ref="U160:U161" si="178">SUM(N160:Q160)</f>
        <v>0</v>
      </c>
    </row>
    <row r="161" spans="1:21" x14ac:dyDescent="0.2">
      <c r="A161" s="11" t="str">
        <f t="shared" si="150"/>
        <v>Lothian</v>
      </c>
      <c r="B161" s="11" t="str">
        <f t="shared" si="151"/>
        <v>Lung9</v>
      </c>
      <c r="C161" s="136" t="str">
        <f t="shared" si="170"/>
        <v>Lung</v>
      </c>
      <c r="D161" s="84">
        <v>9</v>
      </c>
      <c r="E161" s="21" t="s">
        <v>32</v>
      </c>
      <c r="F161" s="62">
        <f t="shared" ref="F161:Q161" si="179">SUM(F159:F160)</f>
        <v>0</v>
      </c>
      <c r="G161" s="63">
        <f t="shared" si="179"/>
        <v>0</v>
      </c>
      <c r="H161" s="63">
        <f t="shared" si="179"/>
        <v>0</v>
      </c>
      <c r="I161" s="64">
        <f t="shared" si="179"/>
        <v>0</v>
      </c>
      <c r="J161" s="62">
        <f t="shared" si="179"/>
        <v>0</v>
      </c>
      <c r="K161" s="63">
        <f t="shared" si="179"/>
        <v>0</v>
      </c>
      <c r="L161" s="63">
        <f t="shared" si="179"/>
        <v>0</v>
      </c>
      <c r="M161" s="64">
        <f t="shared" si="179"/>
        <v>0</v>
      </c>
      <c r="N161" s="62">
        <f t="shared" si="179"/>
        <v>0</v>
      </c>
      <c r="O161" s="63">
        <f t="shared" si="179"/>
        <v>0</v>
      </c>
      <c r="P161" s="63">
        <f t="shared" si="179"/>
        <v>0</v>
      </c>
      <c r="Q161" s="64">
        <f t="shared" si="179"/>
        <v>0</v>
      </c>
      <c r="R161" s="65"/>
      <c r="S161" s="62">
        <f t="shared" si="176"/>
        <v>0</v>
      </c>
      <c r="T161" s="63">
        <f t="shared" si="177"/>
        <v>0</v>
      </c>
      <c r="U161" s="100">
        <f t="shared" si="178"/>
        <v>0</v>
      </c>
    </row>
    <row r="162" spans="1:21" x14ac:dyDescent="0.2">
      <c r="A162" s="11" t="str">
        <f t="shared" si="150"/>
        <v>Lothian</v>
      </c>
      <c r="B162" s="11" t="str">
        <f t="shared" si="151"/>
        <v xml:space="preserve">Lung </v>
      </c>
      <c r="C162" s="136" t="str">
        <f t="shared" si="170"/>
        <v>Lung</v>
      </c>
      <c r="D162" s="89" t="s">
        <v>79</v>
      </c>
      <c r="E162" s="43"/>
      <c r="F162" s="38"/>
      <c r="G162" s="39"/>
      <c r="H162" s="39"/>
      <c r="I162" s="40"/>
      <c r="J162" s="38"/>
      <c r="K162" s="39"/>
      <c r="L162" s="39"/>
      <c r="M162" s="40"/>
      <c r="N162" s="38"/>
      <c r="O162" s="39"/>
      <c r="P162" s="39"/>
      <c r="Q162" s="40"/>
      <c r="R162" s="39"/>
      <c r="S162" s="77"/>
      <c r="T162" s="56"/>
      <c r="U162" s="101"/>
    </row>
    <row r="163" spans="1:21" x14ac:dyDescent="0.2">
      <c r="A163" s="11" t="str">
        <f t="shared" si="150"/>
        <v>Lothian</v>
      </c>
      <c r="B163" s="11" t="str">
        <f t="shared" si="151"/>
        <v xml:space="preserve">Lung </v>
      </c>
      <c r="C163" s="136" t="str">
        <f t="shared" si="170"/>
        <v>Lung</v>
      </c>
      <c r="D163" s="84" t="s">
        <v>79</v>
      </c>
      <c r="E163" s="21" t="s">
        <v>24</v>
      </c>
      <c r="F163" s="23"/>
      <c r="G163" s="24"/>
      <c r="H163" s="24"/>
      <c r="I163" s="25"/>
      <c r="J163" s="23"/>
      <c r="K163" s="24"/>
      <c r="L163" s="24"/>
      <c r="M163" s="25"/>
      <c r="N163" s="23"/>
      <c r="O163" s="24"/>
      <c r="P163" s="24"/>
      <c r="Q163" s="25"/>
      <c r="R163" s="39"/>
      <c r="S163" s="71"/>
      <c r="T163" s="72"/>
      <c r="U163" s="97"/>
    </row>
    <row r="164" spans="1:21" x14ac:dyDescent="0.2">
      <c r="A164" s="11" t="str">
        <f t="shared" si="150"/>
        <v>Lothian</v>
      </c>
      <c r="B164" s="11" t="str">
        <f t="shared" si="151"/>
        <v>Lung10</v>
      </c>
      <c r="C164" s="136" t="str">
        <f t="shared" si="170"/>
        <v>Lung</v>
      </c>
      <c r="D164" s="151">
        <v>10</v>
      </c>
      <c r="E164" s="152" t="s">
        <v>109</v>
      </c>
      <c r="F164" s="153">
        <f>F156-F159</f>
        <v>0</v>
      </c>
      <c r="G164" s="154">
        <f t="shared" ref="G164:Q164" si="180">G156-G159</f>
        <v>0</v>
      </c>
      <c r="H164" s="154">
        <f t="shared" si="180"/>
        <v>0</v>
      </c>
      <c r="I164" s="155">
        <f t="shared" si="180"/>
        <v>0</v>
      </c>
      <c r="J164" s="153">
        <f t="shared" si="180"/>
        <v>0</v>
      </c>
      <c r="K164" s="154">
        <f t="shared" si="180"/>
        <v>0</v>
      </c>
      <c r="L164" s="154">
        <f t="shared" si="180"/>
        <v>0</v>
      </c>
      <c r="M164" s="155">
        <f t="shared" si="180"/>
        <v>0</v>
      </c>
      <c r="N164" s="153">
        <f t="shared" si="180"/>
        <v>0</v>
      </c>
      <c r="O164" s="154">
        <f t="shared" si="180"/>
        <v>0</v>
      </c>
      <c r="P164" s="154">
        <f t="shared" si="180"/>
        <v>0</v>
      </c>
      <c r="Q164" s="155">
        <f t="shared" si="180"/>
        <v>0</v>
      </c>
      <c r="R164" s="156"/>
      <c r="S164" s="159">
        <f t="shared" ref="S164:U164" si="181">S156-S159</f>
        <v>0</v>
      </c>
      <c r="T164" s="154">
        <f t="shared" si="181"/>
        <v>0</v>
      </c>
      <c r="U164" s="157">
        <f t="shared" si="181"/>
        <v>0</v>
      </c>
    </row>
    <row r="165" spans="1:21" x14ac:dyDescent="0.2">
      <c r="A165" s="11" t="str">
        <f t="shared" si="150"/>
        <v>Lothian</v>
      </c>
      <c r="B165" s="11" t="str">
        <f t="shared" si="151"/>
        <v>Lung11</v>
      </c>
      <c r="C165" s="136" t="str">
        <f t="shared" si="170"/>
        <v>Lung</v>
      </c>
      <c r="D165" s="151">
        <v>11</v>
      </c>
      <c r="E165" s="152" t="s">
        <v>110</v>
      </c>
      <c r="F165" s="159">
        <f t="shared" ref="F165:U165" si="182">F156-F161</f>
        <v>0</v>
      </c>
      <c r="G165" s="160">
        <f t="shared" si="182"/>
        <v>0</v>
      </c>
      <c r="H165" s="160">
        <f t="shared" si="182"/>
        <v>0</v>
      </c>
      <c r="I165" s="161">
        <f t="shared" si="182"/>
        <v>0</v>
      </c>
      <c r="J165" s="159">
        <f t="shared" si="182"/>
        <v>0</v>
      </c>
      <c r="K165" s="160">
        <f t="shared" si="182"/>
        <v>0</v>
      </c>
      <c r="L165" s="160">
        <f t="shared" si="182"/>
        <v>0</v>
      </c>
      <c r="M165" s="161">
        <f t="shared" si="182"/>
        <v>0</v>
      </c>
      <c r="N165" s="159">
        <f t="shared" si="182"/>
        <v>0</v>
      </c>
      <c r="O165" s="160">
        <f t="shared" si="182"/>
        <v>0</v>
      </c>
      <c r="P165" s="160">
        <f t="shared" si="182"/>
        <v>0</v>
      </c>
      <c r="Q165" s="161">
        <f t="shared" si="182"/>
        <v>0</v>
      </c>
      <c r="R165" s="156">
        <f t="shared" si="182"/>
        <v>0</v>
      </c>
      <c r="S165" s="159">
        <f t="shared" si="182"/>
        <v>0</v>
      </c>
      <c r="T165" s="160">
        <f t="shared" si="182"/>
        <v>0</v>
      </c>
      <c r="U165" s="162">
        <f t="shared" si="182"/>
        <v>0</v>
      </c>
    </row>
    <row r="166" spans="1:21" x14ac:dyDescent="0.2">
      <c r="A166" s="11" t="str">
        <f t="shared" si="150"/>
        <v>Lothian</v>
      </c>
      <c r="B166" s="11" t="str">
        <f t="shared" si="151"/>
        <v>Lung12</v>
      </c>
      <c r="C166" s="136" t="str">
        <f t="shared" si="170"/>
        <v>Lung</v>
      </c>
      <c r="D166" s="151">
        <v>12</v>
      </c>
      <c r="E166" s="158" t="s">
        <v>27</v>
      </c>
      <c r="F166" s="170">
        <f>F151+F165</f>
        <v>0</v>
      </c>
      <c r="G166" s="164">
        <f>F166+G165</f>
        <v>0</v>
      </c>
      <c r="H166" s="164">
        <f t="shared" ref="H166:Q166" si="183">G166+H165</f>
        <v>0</v>
      </c>
      <c r="I166" s="166">
        <f t="shared" si="183"/>
        <v>0</v>
      </c>
      <c r="J166" s="163">
        <f t="shared" si="183"/>
        <v>0</v>
      </c>
      <c r="K166" s="164">
        <f t="shared" si="183"/>
        <v>0</v>
      </c>
      <c r="L166" s="164">
        <f t="shared" si="183"/>
        <v>0</v>
      </c>
      <c r="M166" s="166">
        <f t="shared" si="183"/>
        <v>0</v>
      </c>
      <c r="N166" s="163">
        <f t="shared" si="183"/>
        <v>0</v>
      </c>
      <c r="O166" s="164">
        <f t="shared" si="183"/>
        <v>0</v>
      </c>
      <c r="P166" s="164">
        <f t="shared" si="183"/>
        <v>0</v>
      </c>
      <c r="Q166" s="166">
        <f t="shared" si="183"/>
        <v>0</v>
      </c>
      <c r="R166" s="156"/>
      <c r="S166" s="163">
        <f>I166</f>
        <v>0</v>
      </c>
      <c r="T166" s="164">
        <f>M166</f>
        <v>0</v>
      </c>
      <c r="U166" s="165">
        <f>Q166</f>
        <v>0</v>
      </c>
    </row>
    <row r="167" spans="1:21" x14ac:dyDescent="0.2">
      <c r="A167" s="11" t="str">
        <f t="shared" si="150"/>
        <v>Lothian</v>
      </c>
      <c r="B167" s="11" t="str">
        <f t="shared" si="151"/>
        <v>Lung13</v>
      </c>
      <c r="C167" s="136" t="str">
        <f t="shared" si="170"/>
        <v>Lung</v>
      </c>
      <c r="D167" s="151">
        <v>13</v>
      </c>
      <c r="E167" s="152" t="s">
        <v>25</v>
      </c>
      <c r="F167" s="163" t="e">
        <f>F166/(F161/13)</f>
        <v>#DIV/0!</v>
      </c>
      <c r="G167" s="164" t="e">
        <f t="shared" ref="G167:Q167" si="184">G166/(G161/13)</f>
        <v>#DIV/0!</v>
      </c>
      <c r="H167" s="164" t="e">
        <f t="shared" si="184"/>
        <v>#DIV/0!</v>
      </c>
      <c r="I167" s="166" t="e">
        <f t="shared" si="184"/>
        <v>#DIV/0!</v>
      </c>
      <c r="J167" s="163" t="e">
        <f t="shared" si="184"/>
        <v>#DIV/0!</v>
      </c>
      <c r="K167" s="164" t="e">
        <f t="shared" si="184"/>
        <v>#DIV/0!</v>
      </c>
      <c r="L167" s="164" t="e">
        <f t="shared" si="184"/>
        <v>#DIV/0!</v>
      </c>
      <c r="M167" s="166" t="e">
        <f t="shared" si="184"/>
        <v>#DIV/0!</v>
      </c>
      <c r="N167" s="163" t="e">
        <f t="shared" si="184"/>
        <v>#DIV/0!</v>
      </c>
      <c r="O167" s="164" t="e">
        <f t="shared" si="184"/>
        <v>#DIV/0!</v>
      </c>
      <c r="P167" s="164" t="e">
        <f t="shared" si="184"/>
        <v>#DIV/0!</v>
      </c>
      <c r="Q167" s="166" t="e">
        <f t="shared" si="184"/>
        <v>#DIV/0!</v>
      </c>
      <c r="R167" s="156"/>
      <c r="S167" s="163" t="e">
        <f t="shared" ref="S167" si="185">I167</f>
        <v>#DIV/0!</v>
      </c>
      <c r="T167" s="164" t="e">
        <f t="shared" ref="T167" si="186">M167</f>
        <v>#DIV/0!</v>
      </c>
      <c r="U167" s="165" t="e">
        <f t="shared" ref="U167" si="187">Q167</f>
        <v>#DIV/0!</v>
      </c>
    </row>
    <row r="168" spans="1:21" x14ac:dyDescent="0.2">
      <c r="A168" s="11" t="str">
        <f t="shared" si="150"/>
        <v>Lothian</v>
      </c>
      <c r="B168" s="11" t="str">
        <f t="shared" si="151"/>
        <v>Lung14</v>
      </c>
      <c r="C168" s="136" t="str">
        <f t="shared" si="170"/>
        <v>Lung</v>
      </c>
      <c r="D168" s="86">
        <v>14</v>
      </c>
      <c r="E168" s="447" t="s">
        <v>207</v>
      </c>
      <c r="F168" s="48"/>
      <c r="G168" s="46"/>
      <c r="H168" s="46"/>
      <c r="I168" s="47"/>
      <c r="J168" s="48"/>
      <c r="K168" s="46"/>
      <c r="L168" s="46"/>
      <c r="M168" s="47"/>
      <c r="N168" s="48"/>
      <c r="O168" s="46"/>
      <c r="P168" s="46"/>
      <c r="Q168" s="47"/>
      <c r="R168" s="39"/>
      <c r="S168" s="163">
        <f>I168</f>
        <v>0</v>
      </c>
      <c r="T168" s="164">
        <f>M168</f>
        <v>0</v>
      </c>
      <c r="U168" s="165">
        <f>Q168</f>
        <v>0</v>
      </c>
    </row>
    <row r="169" spans="1:21" ht="13.5" thickBot="1" x14ac:dyDescent="0.25">
      <c r="A169" s="11" t="str">
        <f t="shared" si="150"/>
        <v>Lothian</v>
      </c>
      <c r="B169" s="11" t="str">
        <f t="shared" si="151"/>
        <v>Lung15</v>
      </c>
      <c r="C169" s="136" t="str">
        <f t="shared" si="170"/>
        <v>Lung</v>
      </c>
      <c r="D169" s="86">
        <v>15</v>
      </c>
      <c r="E169" s="44" t="s">
        <v>208</v>
      </c>
      <c r="F169" s="48"/>
      <c r="G169" s="46"/>
      <c r="H169" s="46"/>
      <c r="I169" s="47"/>
      <c r="J169" s="48"/>
      <c r="K169" s="46"/>
      <c r="L169" s="46"/>
      <c r="M169" s="47"/>
      <c r="N169" s="48"/>
      <c r="O169" s="46"/>
      <c r="P169" s="46"/>
      <c r="Q169" s="47"/>
      <c r="R169" s="39"/>
      <c r="S169" s="174">
        <f>I169</f>
        <v>0</v>
      </c>
      <c r="T169" s="175">
        <f>M169</f>
        <v>0</v>
      </c>
      <c r="U169" s="178">
        <f>Q169</f>
        <v>0</v>
      </c>
    </row>
    <row r="170" spans="1:21" x14ac:dyDescent="0.2">
      <c r="A170" s="11" t="str">
        <f t="shared" si="150"/>
        <v>Lothian</v>
      </c>
      <c r="B170" s="11" t="str">
        <f t="shared" si="151"/>
        <v xml:space="preserve">Lung </v>
      </c>
      <c r="C170" s="136" t="str">
        <f t="shared" si="170"/>
        <v>Lung</v>
      </c>
      <c r="D170" s="84" t="s">
        <v>79</v>
      </c>
      <c r="E170" s="21" t="s">
        <v>197</v>
      </c>
      <c r="F170" s="23"/>
      <c r="G170" s="24"/>
      <c r="H170" s="24"/>
      <c r="I170" s="25"/>
      <c r="J170" s="23"/>
      <c r="K170" s="24"/>
      <c r="L170" s="24"/>
      <c r="M170" s="25"/>
      <c r="N170" s="23"/>
      <c r="O170" s="24"/>
      <c r="P170" s="24"/>
      <c r="Q170" s="25"/>
      <c r="R170" s="20"/>
      <c r="S170" s="71"/>
      <c r="T170" s="72"/>
      <c r="U170" s="97"/>
    </row>
    <row r="171" spans="1:21" x14ac:dyDescent="0.2">
      <c r="A171" s="11" t="str">
        <f t="shared" si="150"/>
        <v>Lothian</v>
      </c>
      <c r="B171" s="11" t="str">
        <f t="shared" si="151"/>
        <v>Lung16</v>
      </c>
      <c r="C171" s="136" t="str">
        <f t="shared" si="170"/>
        <v>Lung</v>
      </c>
      <c r="D171" s="86">
        <v>16</v>
      </c>
      <c r="E171" s="427" t="s">
        <v>195</v>
      </c>
      <c r="F171" s="49">
        <v>0</v>
      </c>
      <c r="G171" s="50">
        <v>0</v>
      </c>
      <c r="H171" s="50">
        <v>0</v>
      </c>
      <c r="I171" s="51">
        <v>0</v>
      </c>
      <c r="J171" s="49">
        <v>0</v>
      </c>
      <c r="K171" s="50">
        <v>0</v>
      </c>
      <c r="L171" s="50">
        <v>0</v>
      </c>
      <c r="M171" s="51">
        <v>0</v>
      </c>
      <c r="N171" s="49">
        <v>0</v>
      </c>
      <c r="O171" s="50">
        <v>0</v>
      </c>
      <c r="P171" s="50">
        <v>0</v>
      </c>
      <c r="Q171" s="51">
        <v>0</v>
      </c>
      <c r="R171" s="20"/>
      <c r="S171" s="55"/>
      <c r="T171" s="54"/>
      <c r="U171" s="102"/>
    </row>
    <row r="172" spans="1:21" x14ac:dyDescent="0.2">
      <c r="A172" s="11" t="str">
        <f t="shared" si="150"/>
        <v>Lothian</v>
      </c>
      <c r="B172" s="11" t="str">
        <f t="shared" si="151"/>
        <v>Lung17</v>
      </c>
      <c r="C172" s="136" t="str">
        <f t="shared" si="170"/>
        <v>Lung</v>
      </c>
      <c r="D172" s="167">
        <v>17</v>
      </c>
      <c r="E172" s="420" t="s">
        <v>193</v>
      </c>
      <c r="F172" s="163">
        <f t="shared" ref="F172:Q172" si="188">F171*F161</f>
        <v>0</v>
      </c>
      <c r="G172" s="164">
        <f t="shared" si="188"/>
        <v>0</v>
      </c>
      <c r="H172" s="164">
        <f t="shared" si="188"/>
        <v>0</v>
      </c>
      <c r="I172" s="166">
        <f t="shared" si="188"/>
        <v>0</v>
      </c>
      <c r="J172" s="163">
        <f t="shared" si="188"/>
        <v>0</v>
      </c>
      <c r="K172" s="164">
        <f t="shared" si="188"/>
        <v>0</v>
      </c>
      <c r="L172" s="164">
        <f t="shared" si="188"/>
        <v>0</v>
      </c>
      <c r="M172" s="166">
        <f t="shared" si="188"/>
        <v>0</v>
      </c>
      <c r="N172" s="163">
        <f t="shared" si="188"/>
        <v>0</v>
      </c>
      <c r="O172" s="164">
        <f t="shared" si="188"/>
        <v>0</v>
      </c>
      <c r="P172" s="164">
        <f t="shared" si="188"/>
        <v>0</v>
      </c>
      <c r="Q172" s="166">
        <f t="shared" si="188"/>
        <v>0</v>
      </c>
      <c r="R172" s="169"/>
      <c r="S172" s="163">
        <f t="shared" ref="S172" si="189">SUM(F172:I172)</f>
        <v>0</v>
      </c>
      <c r="T172" s="164">
        <f t="shared" ref="T172" si="190">SUM(J172:M172)</f>
        <v>0</v>
      </c>
      <c r="U172" s="165">
        <f t="shared" ref="U172" si="191">SUM(N172:Q172)</f>
        <v>0</v>
      </c>
    </row>
    <row r="173" spans="1:21" x14ac:dyDescent="0.2">
      <c r="A173" s="11" t="str">
        <f t="shared" si="150"/>
        <v>Lothian</v>
      </c>
      <c r="B173" s="11" t="str">
        <f t="shared" si="151"/>
        <v>Lung18</v>
      </c>
      <c r="C173" s="136" t="str">
        <f t="shared" si="170"/>
        <v>Lung</v>
      </c>
      <c r="D173" s="336">
        <v>18</v>
      </c>
      <c r="E173" s="423" t="s">
        <v>194</v>
      </c>
      <c r="F173" s="442">
        <v>0</v>
      </c>
      <c r="G173" s="443">
        <v>0</v>
      </c>
      <c r="H173" s="443">
        <v>0</v>
      </c>
      <c r="I173" s="444">
        <v>0</v>
      </c>
      <c r="J173" s="445">
        <v>0</v>
      </c>
      <c r="K173" s="443">
        <v>0</v>
      </c>
      <c r="L173" s="443">
        <v>0</v>
      </c>
      <c r="M173" s="444">
        <v>0</v>
      </c>
      <c r="N173" s="445">
        <v>0</v>
      </c>
      <c r="O173" s="443">
        <v>0</v>
      </c>
      <c r="P173" s="443">
        <v>0</v>
      </c>
      <c r="Q173" s="444">
        <v>0</v>
      </c>
      <c r="R173" s="204"/>
      <c r="S173" s="424" t="s">
        <v>15</v>
      </c>
      <c r="T173" s="425" t="s">
        <v>15</v>
      </c>
      <c r="U173" s="426" t="s">
        <v>15</v>
      </c>
    </row>
    <row r="174" spans="1:21" ht="13.5" thickBot="1" x14ac:dyDescent="0.25">
      <c r="A174" s="11" t="str">
        <f t="shared" si="150"/>
        <v>Lothian</v>
      </c>
      <c r="B174" s="11" t="str">
        <f t="shared" si="151"/>
        <v>Lung19</v>
      </c>
      <c r="C174" s="136" t="str">
        <f t="shared" si="170"/>
        <v>Lung</v>
      </c>
      <c r="D174" s="433">
        <v>19</v>
      </c>
      <c r="E174" s="422" t="s">
        <v>196</v>
      </c>
      <c r="F174" s="416">
        <f>F161*F173</f>
        <v>0</v>
      </c>
      <c r="G174" s="417">
        <f t="shared" ref="G174" si="192">G161*G173</f>
        <v>0</v>
      </c>
      <c r="H174" s="417">
        <f t="shared" ref="H174" si="193">H161*H173</f>
        <v>0</v>
      </c>
      <c r="I174" s="418">
        <f t="shared" ref="I174" si="194">I161*I173</f>
        <v>0</v>
      </c>
      <c r="J174" s="419">
        <f t="shared" ref="J174" si="195">J161*J173</f>
        <v>0</v>
      </c>
      <c r="K174" s="417">
        <f t="shared" ref="K174" si="196">K161*K173</f>
        <v>0</v>
      </c>
      <c r="L174" s="417">
        <f t="shared" ref="L174" si="197">L161*L173</f>
        <v>0</v>
      </c>
      <c r="M174" s="418">
        <f t="shared" ref="M174" si="198">M161*M173</f>
        <v>0</v>
      </c>
      <c r="N174" s="419">
        <f t="shared" ref="N174" si="199">N161*N173</f>
        <v>0</v>
      </c>
      <c r="O174" s="417">
        <f t="shared" ref="O174" si="200">O161*O173</f>
        <v>0</v>
      </c>
      <c r="P174" s="417">
        <f t="shared" ref="P174" si="201">P161*P173</f>
        <v>0</v>
      </c>
      <c r="Q174" s="418">
        <f t="shared" ref="Q174" si="202">Q161*Q173</f>
        <v>0</v>
      </c>
      <c r="R174" s="177"/>
      <c r="S174" s="174">
        <f t="shared" ref="S174" si="203">SUM(F174:I174)</f>
        <v>0</v>
      </c>
      <c r="T174" s="175">
        <f t="shared" ref="T174" si="204">SUM(J174:M174)</f>
        <v>0</v>
      </c>
      <c r="U174" s="178">
        <f t="shared" ref="U174" si="205">SUM(N174:Q174)</f>
        <v>0</v>
      </c>
    </row>
    <row r="175" spans="1:21" ht="18.75" thickBot="1" x14ac:dyDescent="0.3">
      <c r="A175" s="11" t="str">
        <f t="shared" si="150"/>
        <v>Lothian</v>
      </c>
      <c r="B175" s="11" t="str">
        <f t="shared" si="151"/>
        <v>LymphomaLymphoma</v>
      </c>
      <c r="C175" s="137" t="str">
        <f>D175</f>
        <v>Lymphoma</v>
      </c>
      <c r="D175" s="431" t="s">
        <v>42</v>
      </c>
      <c r="E175" s="80"/>
      <c r="F175" s="124"/>
      <c r="G175" s="81"/>
      <c r="H175" s="81"/>
      <c r="I175" s="81"/>
      <c r="J175" s="81"/>
      <c r="K175" s="81"/>
      <c r="L175" s="81"/>
      <c r="M175" s="81"/>
      <c r="N175" s="69"/>
      <c r="O175" s="69"/>
      <c r="P175" s="69"/>
      <c r="Q175" s="69"/>
      <c r="R175" s="69"/>
      <c r="S175" s="131"/>
      <c r="T175" s="131"/>
      <c r="U175" s="132"/>
    </row>
    <row r="176" spans="1:21" x14ac:dyDescent="0.2">
      <c r="A176" s="11" t="str">
        <f t="shared" si="150"/>
        <v>Lothian</v>
      </c>
      <c r="B176" s="11" t="str">
        <f t="shared" si="151"/>
        <v>Lymphoma1</v>
      </c>
      <c r="C176" s="136" t="str">
        <f>C175</f>
        <v>Lymphoma</v>
      </c>
      <c r="D176" s="84">
        <v>1</v>
      </c>
      <c r="E176" s="21" t="s">
        <v>80</v>
      </c>
      <c r="F176" s="197">
        <v>0</v>
      </c>
      <c r="G176" s="20"/>
      <c r="H176" s="20"/>
      <c r="I176" s="117"/>
      <c r="J176" s="116"/>
      <c r="K176" s="20"/>
      <c r="L176" s="20"/>
      <c r="M176" s="117"/>
      <c r="N176" s="116"/>
      <c r="O176" s="20"/>
      <c r="P176" s="20"/>
      <c r="Q176" s="117"/>
      <c r="R176" s="20"/>
      <c r="S176" s="114"/>
      <c r="T176" s="65"/>
      <c r="U176" s="115"/>
    </row>
    <row r="177" spans="1:21" x14ac:dyDescent="0.2">
      <c r="A177" s="11" t="str">
        <f t="shared" si="150"/>
        <v>Lothian</v>
      </c>
      <c r="B177" s="11" t="str">
        <f t="shared" si="151"/>
        <v>Lymphoma2</v>
      </c>
      <c r="C177" s="136" t="str">
        <f t="shared" ref="C177:C201" si="206">C176</f>
        <v>Lymphoma</v>
      </c>
      <c r="D177" s="84">
        <v>2</v>
      </c>
      <c r="E177" s="21" t="s">
        <v>81</v>
      </c>
      <c r="F177" s="197">
        <v>0</v>
      </c>
      <c r="G177" s="20"/>
      <c r="H177" s="20"/>
      <c r="I177" s="117"/>
      <c r="J177" s="116"/>
      <c r="K177" s="20"/>
      <c r="L177" s="20"/>
      <c r="M177" s="117"/>
      <c r="N177" s="116"/>
      <c r="O177" s="20"/>
      <c r="P177" s="20"/>
      <c r="Q177" s="117"/>
      <c r="R177" s="20"/>
      <c r="S177" s="114"/>
      <c r="T177" s="65"/>
      <c r="U177" s="115"/>
    </row>
    <row r="178" spans="1:21" x14ac:dyDescent="0.2">
      <c r="A178" s="11" t="str">
        <f t="shared" si="150"/>
        <v>Lothian</v>
      </c>
      <c r="B178" s="11" t="str">
        <f t="shared" si="151"/>
        <v>Lymphoma3</v>
      </c>
      <c r="C178" s="136" t="str">
        <f t="shared" si="206"/>
        <v>Lymphoma</v>
      </c>
      <c r="D178" s="84">
        <v>3</v>
      </c>
      <c r="E178" s="21" t="s">
        <v>205</v>
      </c>
      <c r="F178" s="197">
        <v>0</v>
      </c>
      <c r="G178" s="20"/>
      <c r="H178" s="20"/>
      <c r="I178" s="117"/>
      <c r="J178" s="116"/>
      <c r="K178" s="20"/>
      <c r="L178" s="20"/>
      <c r="M178" s="117"/>
      <c r="N178" s="116"/>
      <c r="O178" s="20"/>
      <c r="P178" s="20"/>
      <c r="Q178" s="117"/>
      <c r="R178" s="20"/>
      <c r="S178" s="114"/>
      <c r="T178" s="65"/>
      <c r="U178" s="115"/>
    </row>
    <row r="179" spans="1:21" x14ac:dyDescent="0.2">
      <c r="A179" s="11" t="str">
        <f t="shared" si="150"/>
        <v>Lothian</v>
      </c>
      <c r="B179" s="11" t="str">
        <f t="shared" si="151"/>
        <v xml:space="preserve">Lymphoma </v>
      </c>
      <c r="C179" s="136" t="str">
        <f t="shared" si="206"/>
        <v>Lymphoma</v>
      </c>
      <c r="D179" s="85" t="s">
        <v>79</v>
      </c>
      <c r="E179" s="20"/>
      <c r="F179" s="116"/>
      <c r="G179" s="20"/>
      <c r="H179" s="20"/>
      <c r="I179" s="117"/>
      <c r="J179" s="116"/>
      <c r="K179" s="20"/>
      <c r="L179" s="20"/>
      <c r="M179" s="117"/>
      <c r="N179" s="116"/>
      <c r="O179" s="20"/>
      <c r="P179" s="20"/>
      <c r="Q179" s="117"/>
      <c r="R179" s="20"/>
      <c r="S179" s="114"/>
      <c r="T179" s="65"/>
      <c r="U179" s="115"/>
    </row>
    <row r="180" spans="1:21" x14ac:dyDescent="0.2">
      <c r="A180" s="11" t="str">
        <f t="shared" si="150"/>
        <v>Lothian</v>
      </c>
      <c r="B180" s="11" t="str">
        <f t="shared" si="151"/>
        <v xml:space="preserve">Lymphoma </v>
      </c>
      <c r="C180" s="136" t="str">
        <f t="shared" si="206"/>
        <v>Lymphoma</v>
      </c>
      <c r="D180" s="84" t="s">
        <v>79</v>
      </c>
      <c r="E180" s="21" t="s">
        <v>33</v>
      </c>
      <c r="F180" s="23"/>
      <c r="G180" s="24"/>
      <c r="H180" s="24"/>
      <c r="I180" s="25"/>
      <c r="J180" s="23"/>
      <c r="K180" s="24"/>
      <c r="L180" s="24"/>
      <c r="M180" s="25"/>
      <c r="N180" s="23"/>
      <c r="O180" s="24"/>
      <c r="P180" s="24"/>
      <c r="Q180" s="25"/>
      <c r="R180" s="20"/>
      <c r="S180" s="71"/>
      <c r="T180" s="72"/>
      <c r="U180" s="97"/>
    </row>
    <row r="181" spans="1:21" x14ac:dyDescent="0.2">
      <c r="A181" s="11" t="str">
        <f t="shared" si="150"/>
        <v>Lothian</v>
      </c>
      <c r="B181" s="11" t="str">
        <f t="shared" si="151"/>
        <v>Lymphoma4</v>
      </c>
      <c r="C181" s="136" t="str">
        <f t="shared" si="206"/>
        <v>Lymphoma</v>
      </c>
      <c r="D181" s="86">
        <v>4</v>
      </c>
      <c r="E181" s="44" t="s">
        <v>206</v>
      </c>
      <c r="F181" s="27"/>
      <c r="G181" s="28"/>
      <c r="H181" s="28"/>
      <c r="I181" s="29"/>
      <c r="J181" s="27"/>
      <c r="K181" s="28"/>
      <c r="L181" s="28"/>
      <c r="M181" s="29"/>
      <c r="N181" s="27"/>
      <c r="O181" s="28"/>
      <c r="P181" s="28"/>
      <c r="Q181" s="29"/>
      <c r="R181" s="20"/>
      <c r="S181" s="179">
        <f>SUM(F181:I181)</f>
        <v>0</v>
      </c>
      <c r="T181" s="180">
        <f>SUM(J181:M181)</f>
        <v>0</v>
      </c>
      <c r="U181" s="181">
        <f>SUM(N181:Q181)</f>
        <v>0</v>
      </c>
    </row>
    <row r="182" spans="1:21" x14ac:dyDescent="0.2">
      <c r="A182" s="11" t="str">
        <f t="shared" si="150"/>
        <v>Lothian</v>
      </c>
      <c r="B182" s="11" t="str">
        <f t="shared" si="151"/>
        <v>Lymphoma5</v>
      </c>
      <c r="C182" s="136" t="str">
        <f t="shared" si="206"/>
        <v>Lymphoma</v>
      </c>
      <c r="D182" s="87">
        <v>5</v>
      </c>
      <c r="E182" s="45" t="s">
        <v>13</v>
      </c>
      <c r="F182" s="31"/>
      <c r="G182" s="32"/>
      <c r="H182" s="32"/>
      <c r="I182" s="33"/>
      <c r="J182" s="31"/>
      <c r="K182" s="32"/>
      <c r="L182" s="32"/>
      <c r="M182" s="33"/>
      <c r="N182" s="31"/>
      <c r="O182" s="32"/>
      <c r="P182" s="32"/>
      <c r="Q182" s="33"/>
      <c r="R182" s="20"/>
      <c r="S182" s="159">
        <f t="shared" ref="S182" si="207">SUM(F182:I182)</f>
        <v>0</v>
      </c>
      <c r="T182" s="160">
        <f t="shared" ref="T182" si="208">SUM(J182:M182)</f>
        <v>0</v>
      </c>
      <c r="U182" s="162">
        <f t="shared" ref="U182" si="209">SUM(N182:Q182)</f>
        <v>0</v>
      </c>
    </row>
    <row r="183" spans="1:21" x14ac:dyDescent="0.2">
      <c r="A183" s="11" t="str">
        <f t="shared" si="150"/>
        <v>Lothian</v>
      </c>
      <c r="B183" s="11" t="str">
        <f t="shared" si="151"/>
        <v>Lymphoma6</v>
      </c>
      <c r="C183" s="136" t="str">
        <f t="shared" si="206"/>
        <v>Lymphoma</v>
      </c>
      <c r="D183" s="84">
        <v>6</v>
      </c>
      <c r="E183" s="21" t="s">
        <v>16</v>
      </c>
      <c r="F183" s="62">
        <f>F181-F182</f>
        <v>0</v>
      </c>
      <c r="G183" s="63">
        <f t="shared" ref="G183:Q183" si="210">G181-G182</f>
        <v>0</v>
      </c>
      <c r="H183" s="63">
        <f t="shared" si="210"/>
        <v>0</v>
      </c>
      <c r="I183" s="64">
        <f t="shared" si="210"/>
        <v>0</v>
      </c>
      <c r="J183" s="62">
        <f t="shared" si="210"/>
        <v>0</v>
      </c>
      <c r="K183" s="63">
        <f t="shared" si="210"/>
        <v>0</v>
      </c>
      <c r="L183" s="63">
        <f t="shared" si="210"/>
        <v>0</v>
      </c>
      <c r="M183" s="64">
        <f t="shared" si="210"/>
        <v>0</v>
      </c>
      <c r="N183" s="62">
        <f t="shared" si="210"/>
        <v>0</v>
      </c>
      <c r="O183" s="63">
        <f t="shared" si="210"/>
        <v>0</v>
      </c>
      <c r="P183" s="63">
        <f t="shared" si="210"/>
        <v>0</v>
      </c>
      <c r="Q183" s="64">
        <f t="shared" si="210"/>
        <v>0</v>
      </c>
      <c r="R183" s="65"/>
      <c r="S183" s="64">
        <f t="shared" ref="S183:U183" si="211">S181-S182</f>
        <v>0</v>
      </c>
      <c r="T183" s="63">
        <f t="shared" si="211"/>
        <v>0</v>
      </c>
      <c r="U183" s="100">
        <f t="shared" si="211"/>
        <v>0</v>
      </c>
    </row>
    <row r="184" spans="1:21" x14ac:dyDescent="0.2">
      <c r="A184" s="11" t="str">
        <f t="shared" si="150"/>
        <v>Lothian</v>
      </c>
      <c r="B184" s="11" t="str">
        <f t="shared" si="151"/>
        <v xml:space="preserve">Lymphoma </v>
      </c>
      <c r="C184" s="136" t="str">
        <f t="shared" si="206"/>
        <v>Lymphoma</v>
      </c>
      <c r="D184" s="88" t="s">
        <v>79</v>
      </c>
      <c r="E184" s="34"/>
      <c r="F184" s="35"/>
      <c r="G184" s="36"/>
      <c r="H184" s="36"/>
      <c r="I184" s="37"/>
      <c r="J184" s="38"/>
      <c r="K184" s="39"/>
      <c r="L184" s="39"/>
      <c r="M184" s="40"/>
      <c r="N184" s="38"/>
      <c r="O184" s="39"/>
      <c r="P184" s="39"/>
      <c r="Q184" s="40"/>
      <c r="R184" s="41"/>
      <c r="S184" s="77"/>
      <c r="T184" s="56"/>
      <c r="U184" s="101"/>
    </row>
    <row r="185" spans="1:21" x14ac:dyDescent="0.2">
      <c r="A185" s="11" t="str">
        <f t="shared" si="150"/>
        <v>Lothian</v>
      </c>
      <c r="B185" s="11" t="str">
        <f t="shared" si="151"/>
        <v xml:space="preserve">Lymphoma </v>
      </c>
      <c r="C185" s="136" t="str">
        <f t="shared" si="206"/>
        <v>Lymphoma</v>
      </c>
      <c r="D185" s="84" t="s">
        <v>79</v>
      </c>
      <c r="E185" s="21" t="s">
        <v>29</v>
      </c>
      <c r="F185" s="23"/>
      <c r="G185" s="24"/>
      <c r="H185" s="24"/>
      <c r="I185" s="25"/>
      <c r="J185" s="23"/>
      <c r="K185" s="24"/>
      <c r="L185" s="24"/>
      <c r="M185" s="25"/>
      <c r="N185" s="23"/>
      <c r="O185" s="24"/>
      <c r="P185" s="24"/>
      <c r="Q185" s="25"/>
      <c r="R185" s="20"/>
      <c r="S185" s="71"/>
      <c r="T185" s="72"/>
      <c r="U185" s="97"/>
    </row>
    <row r="186" spans="1:21" x14ac:dyDescent="0.2">
      <c r="A186" s="11" t="str">
        <f t="shared" si="150"/>
        <v>Lothian</v>
      </c>
      <c r="B186" s="11" t="str">
        <f t="shared" si="151"/>
        <v>Lymphoma7</v>
      </c>
      <c r="C186" s="136" t="str">
        <f t="shared" si="206"/>
        <v>Lymphoma</v>
      </c>
      <c r="D186" s="86">
        <v>7</v>
      </c>
      <c r="E186" s="44" t="s">
        <v>46</v>
      </c>
      <c r="F186" s="27"/>
      <c r="G186" s="28"/>
      <c r="H186" s="28"/>
      <c r="I186" s="29"/>
      <c r="J186" s="27"/>
      <c r="K186" s="28"/>
      <c r="L186" s="28"/>
      <c r="M186" s="29"/>
      <c r="N186" s="27"/>
      <c r="O186" s="28"/>
      <c r="P186" s="28"/>
      <c r="Q186" s="29"/>
      <c r="R186" s="39"/>
      <c r="S186" s="153">
        <f>SUM(F186:I186)</f>
        <v>0</v>
      </c>
      <c r="T186" s="154">
        <f>SUM(J186:M186)</f>
        <v>0</v>
      </c>
      <c r="U186" s="157">
        <f>SUM(N186:Q186)</f>
        <v>0</v>
      </c>
    </row>
    <row r="187" spans="1:21" x14ac:dyDescent="0.2">
      <c r="A187" s="11" t="str">
        <f t="shared" si="150"/>
        <v>Lothian</v>
      </c>
      <c r="B187" s="11" t="str">
        <f t="shared" si="151"/>
        <v>Lymphoma8</v>
      </c>
      <c r="C187" s="136" t="str">
        <f t="shared" si="206"/>
        <v>Lymphoma</v>
      </c>
      <c r="D187" s="86">
        <v>8</v>
      </c>
      <c r="E187" s="45" t="s">
        <v>53</v>
      </c>
      <c r="F187" s="31"/>
      <c r="G187" s="32"/>
      <c r="H187" s="32"/>
      <c r="I187" s="33"/>
      <c r="J187" s="31"/>
      <c r="K187" s="32"/>
      <c r="L187" s="32"/>
      <c r="M187" s="33"/>
      <c r="N187" s="31"/>
      <c r="O187" s="32"/>
      <c r="P187" s="32"/>
      <c r="Q187" s="33"/>
      <c r="R187" s="39"/>
      <c r="S187" s="159">
        <f t="shared" ref="S187:S188" si="212">SUM(F187:I187)</f>
        <v>0</v>
      </c>
      <c r="T187" s="160">
        <f t="shared" ref="T187:T188" si="213">SUM(J187:M187)</f>
        <v>0</v>
      </c>
      <c r="U187" s="162">
        <f t="shared" ref="U187:U188" si="214">SUM(N187:Q187)</f>
        <v>0</v>
      </c>
    </row>
    <row r="188" spans="1:21" x14ac:dyDescent="0.2">
      <c r="A188" s="11" t="str">
        <f t="shared" si="150"/>
        <v>Lothian</v>
      </c>
      <c r="B188" s="11" t="str">
        <f t="shared" si="151"/>
        <v>Lymphoma9</v>
      </c>
      <c r="C188" s="136" t="str">
        <f t="shared" si="206"/>
        <v>Lymphoma</v>
      </c>
      <c r="D188" s="84">
        <v>9</v>
      </c>
      <c r="E188" s="21" t="s">
        <v>32</v>
      </c>
      <c r="F188" s="62">
        <f t="shared" ref="F188:Q188" si="215">SUM(F186:F187)</f>
        <v>0</v>
      </c>
      <c r="G188" s="63">
        <f t="shared" si="215"/>
        <v>0</v>
      </c>
      <c r="H188" s="63">
        <f t="shared" si="215"/>
        <v>0</v>
      </c>
      <c r="I188" s="64">
        <f t="shared" si="215"/>
        <v>0</v>
      </c>
      <c r="J188" s="62">
        <f t="shared" si="215"/>
        <v>0</v>
      </c>
      <c r="K188" s="63">
        <f t="shared" si="215"/>
        <v>0</v>
      </c>
      <c r="L188" s="63">
        <f t="shared" si="215"/>
        <v>0</v>
      </c>
      <c r="M188" s="64">
        <f t="shared" si="215"/>
        <v>0</v>
      </c>
      <c r="N188" s="62">
        <f t="shared" si="215"/>
        <v>0</v>
      </c>
      <c r="O188" s="63">
        <f t="shared" si="215"/>
        <v>0</v>
      </c>
      <c r="P188" s="63">
        <f t="shared" si="215"/>
        <v>0</v>
      </c>
      <c r="Q188" s="64">
        <f t="shared" si="215"/>
        <v>0</v>
      </c>
      <c r="R188" s="65"/>
      <c r="S188" s="62">
        <f t="shared" si="212"/>
        <v>0</v>
      </c>
      <c r="T188" s="63">
        <f t="shared" si="213"/>
        <v>0</v>
      </c>
      <c r="U188" s="100">
        <f t="shared" si="214"/>
        <v>0</v>
      </c>
    </row>
    <row r="189" spans="1:21" x14ac:dyDescent="0.2">
      <c r="A189" s="11" t="str">
        <f t="shared" si="150"/>
        <v>Lothian</v>
      </c>
      <c r="B189" s="11" t="str">
        <f t="shared" si="151"/>
        <v xml:space="preserve">Lymphoma </v>
      </c>
      <c r="C189" s="136" t="str">
        <f t="shared" si="206"/>
        <v>Lymphoma</v>
      </c>
      <c r="D189" s="89" t="s">
        <v>79</v>
      </c>
      <c r="E189" s="43"/>
      <c r="F189" s="38"/>
      <c r="G189" s="39"/>
      <c r="H189" s="39"/>
      <c r="I189" s="40"/>
      <c r="J189" s="38"/>
      <c r="K189" s="39"/>
      <c r="L189" s="39"/>
      <c r="M189" s="40"/>
      <c r="N189" s="38"/>
      <c r="O189" s="39"/>
      <c r="P189" s="39"/>
      <c r="Q189" s="40"/>
      <c r="R189" s="39"/>
      <c r="S189" s="77"/>
      <c r="T189" s="56"/>
      <c r="U189" s="101"/>
    </row>
    <row r="190" spans="1:21" x14ac:dyDescent="0.2">
      <c r="A190" s="11" t="str">
        <f t="shared" si="150"/>
        <v>Lothian</v>
      </c>
      <c r="B190" s="11" t="str">
        <f t="shared" si="151"/>
        <v xml:space="preserve">Lymphoma </v>
      </c>
      <c r="C190" s="136" t="str">
        <f t="shared" si="206"/>
        <v>Lymphoma</v>
      </c>
      <c r="D190" s="84" t="s">
        <v>79</v>
      </c>
      <c r="E190" s="21" t="s">
        <v>24</v>
      </c>
      <c r="F190" s="23"/>
      <c r="G190" s="24"/>
      <c r="H190" s="24"/>
      <c r="I190" s="25"/>
      <c r="J190" s="23"/>
      <c r="K190" s="24"/>
      <c r="L190" s="24"/>
      <c r="M190" s="25"/>
      <c r="N190" s="23"/>
      <c r="O190" s="24"/>
      <c r="P190" s="24"/>
      <c r="Q190" s="25"/>
      <c r="R190" s="39"/>
      <c r="S190" s="71"/>
      <c r="T190" s="72"/>
      <c r="U190" s="97"/>
    </row>
    <row r="191" spans="1:21" x14ac:dyDescent="0.2">
      <c r="A191" s="11" t="str">
        <f t="shared" si="150"/>
        <v>Lothian</v>
      </c>
      <c r="B191" s="11" t="str">
        <f t="shared" si="151"/>
        <v>Lymphoma10</v>
      </c>
      <c r="C191" s="136" t="str">
        <f t="shared" si="206"/>
        <v>Lymphoma</v>
      </c>
      <c r="D191" s="151">
        <v>10</v>
      </c>
      <c r="E191" s="152" t="s">
        <v>109</v>
      </c>
      <c r="F191" s="153">
        <f>F183-F186</f>
        <v>0</v>
      </c>
      <c r="G191" s="154">
        <f t="shared" ref="G191:Q191" si="216">G183-G186</f>
        <v>0</v>
      </c>
      <c r="H191" s="154">
        <f t="shared" si="216"/>
        <v>0</v>
      </c>
      <c r="I191" s="155">
        <f t="shared" si="216"/>
        <v>0</v>
      </c>
      <c r="J191" s="153">
        <f t="shared" si="216"/>
        <v>0</v>
      </c>
      <c r="K191" s="154">
        <f t="shared" si="216"/>
        <v>0</v>
      </c>
      <c r="L191" s="154">
        <f t="shared" si="216"/>
        <v>0</v>
      </c>
      <c r="M191" s="155">
        <f t="shared" si="216"/>
        <v>0</v>
      </c>
      <c r="N191" s="153">
        <f t="shared" si="216"/>
        <v>0</v>
      </c>
      <c r="O191" s="154">
        <f t="shared" si="216"/>
        <v>0</v>
      </c>
      <c r="P191" s="154">
        <f t="shared" si="216"/>
        <v>0</v>
      </c>
      <c r="Q191" s="155">
        <f t="shared" si="216"/>
        <v>0</v>
      </c>
      <c r="R191" s="156"/>
      <c r="S191" s="159">
        <f t="shared" ref="S191:U191" si="217">S183-S186</f>
        <v>0</v>
      </c>
      <c r="T191" s="154">
        <f t="shared" si="217"/>
        <v>0</v>
      </c>
      <c r="U191" s="157">
        <f t="shared" si="217"/>
        <v>0</v>
      </c>
    </row>
    <row r="192" spans="1:21" x14ac:dyDescent="0.2">
      <c r="A192" s="11" t="str">
        <f t="shared" si="150"/>
        <v>Lothian</v>
      </c>
      <c r="B192" s="11" t="str">
        <f t="shared" si="151"/>
        <v>Lymphoma11</v>
      </c>
      <c r="C192" s="136" t="str">
        <f t="shared" si="206"/>
        <v>Lymphoma</v>
      </c>
      <c r="D192" s="151">
        <v>11</v>
      </c>
      <c r="E192" s="152" t="s">
        <v>110</v>
      </c>
      <c r="F192" s="159">
        <f t="shared" ref="F192:U192" si="218">F183-F188</f>
        <v>0</v>
      </c>
      <c r="G192" s="160">
        <f t="shared" si="218"/>
        <v>0</v>
      </c>
      <c r="H192" s="160">
        <f t="shared" si="218"/>
        <v>0</v>
      </c>
      <c r="I192" s="161">
        <f t="shared" si="218"/>
        <v>0</v>
      </c>
      <c r="J192" s="159">
        <f t="shared" si="218"/>
        <v>0</v>
      </c>
      <c r="K192" s="160">
        <f t="shared" si="218"/>
        <v>0</v>
      </c>
      <c r="L192" s="160">
        <f t="shared" si="218"/>
        <v>0</v>
      </c>
      <c r="M192" s="161">
        <f t="shared" si="218"/>
        <v>0</v>
      </c>
      <c r="N192" s="159">
        <f t="shared" si="218"/>
        <v>0</v>
      </c>
      <c r="O192" s="160">
        <f t="shared" si="218"/>
        <v>0</v>
      </c>
      <c r="P192" s="160">
        <f t="shared" si="218"/>
        <v>0</v>
      </c>
      <c r="Q192" s="161">
        <f t="shared" si="218"/>
        <v>0</v>
      </c>
      <c r="R192" s="156">
        <f t="shared" si="218"/>
        <v>0</v>
      </c>
      <c r="S192" s="159">
        <f t="shared" si="218"/>
        <v>0</v>
      </c>
      <c r="T192" s="160">
        <f t="shared" si="218"/>
        <v>0</v>
      </c>
      <c r="U192" s="162">
        <f t="shared" si="218"/>
        <v>0</v>
      </c>
    </row>
    <row r="193" spans="1:21" x14ac:dyDescent="0.2">
      <c r="A193" s="11" t="str">
        <f t="shared" si="150"/>
        <v>Lothian</v>
      </c>
      <c r="B193" s="11" t="str">
        <f t="shared" si="151"/>
        <v>Lymphoma12</v>
      </c>
      <c r="C193" s="136" t="str">
        <f t="shared" si="206"/>
        <v>Lymphoma</v>
      </c>
      <c r="D193" s="151">
        <v>12</v>
      </c>
      <c r="E193" s="158" t="s">
        <v>27</v>
      </c>
      <c r="F193" s="170">
        <f>F178+F192</f>
        <v>0</v>
      </c>
      <c r="G193" s="164">
        <f>F193+G192</f>
        <v>0</v>
      </c>
      <c r="H193" s="164">
        <f t="shared" ref="H193:Q193" si="219">G193+H192</f>
        <v>0</v>
      </c>
      <c r="I193" s="166">
        <f t="shared" si="219"/>
        <v>0</v>
      </c>
      <c r="J193" s="163">
        <f t="shared" si="219"/>
        <v>0</v>
      </c>
      <c r="K193" s="164">
        <f t="shared" si="219"/>
        <v>0</v>
      </c>
      <c r="L193" s="164">
        <f t="shared" si="219"/>
        <v>0</v>
      </c>
      <c r="M193" s="166">
        <f t="shared" si="219"/>
        <v>0</v>
      </c>
      <c r="N193" s="163">
        <f t="shared" si="219"/>
        <v>0</v>
      </c>
      <c r="O193" s="164">
        <f t="shared" si="219"/>
        <v>0</v>
      </c>
      <c r="P193" s="164">
        <f t="shared" si="219"/>
        <v>0</v>
      </c>
      <c r="Q193" s="166">
        <f t="shared" si="219"/>
        <v>0</v>
      </c>
      <c r="R193" s="156"/>
      <c r="S193" s="163">
        <f>I193</f>
        <v>0</v>
      </c>
      <c r="T193" s="164">
        <f>M193</f>
        <v>0</v>
      </c>
      <c r="U193" s="165">
        <f>Q193</f>
        <v>0</v>
      </c>
    </row>
    <row r="194" spans="1:21" x14ac:dyDescent="0.2">
      <c r="A194" s="11" t="str">
        <f t="shared" si="150"/>
        <v>Lothian</v>
      </c>
      <c r="B194" s="11" t="str">
        <f t="shared" si="151"/>
        <v>Lymphoma13</v>
      </c>
      <c r="C194" s="136" t="str">
        <f t="shared" si="206"/>
        <v>Lymphoma</v>
      </c>
      <c r="D194" s="151">
        <v>13</v>
      </c>
      <c r="E194" s="152" t="s">
        <v>25</v>
      </c>
      <c r="F194" s="163" t="e">
        <f>F193/(F188/13)</f>
        <v>#DIV/0!</v>
      </c>
      <c r="G194" s="164" t="e">
        <f t="shared" ref="G194:Q194" si="220">G193/(G188/13)</f>
        <v>#DIV/0!</v>
      </c>
      <c r="H194" s="164" t="e">
        <f t="shared" si="220"/>
        <v>#DIV/0!</v>
      </c>
      <c r="I194" s="166" t="e">
        <f t="shared" si="220"/>
        <v>#DIV/0!</v>
      </c>
      <c r="J194" s="163" t="e">
        <f t="shared" si="220"/>
        <v>#DIV/0!</v>
      </c>
      <c r="K194" s="164" t="e">
        <f t="shared" si="220"/>
        <v>#DIV/0!</v>
      </c>
      <c r="L194" s="164" t="e">
        <f t="shared" si="220"/>
        <v>#DIV/0!</v>
      </c>
      <c r="M194" s="166" t="e">
        <f t="shared" si="220"/>
        <v>#DIV/0!</v>
      </c>
      <c r="N194" s="163" t="e">
        <f t="shared" si="220"/>
        <v>#DIV/0!</v>
      </c>
      <c r="O194" s="164" t="e">
        <f t="shared" si="220"/>
        <v>#DIV/0!</v>
      </c>
      <c r="P194" s="164" t="e">
        <f t="shared" si="220"/>
        <v>#DIV/0!</v>
      </c>
      <c r="Q194" s="166" t="e">
        <f t="shared" si="220"/>
        <v>#DIV/0!</v>
      </c>
      <c r="R194" s="156"/>
      <c r="S194" s="163" t="e">
        <f t="shared" ref="S194" si="221">I194</f>
        <v>#DIV/0!</v>
      </c>
      <c r="T194" s="164" t="e">
        <f t="shared" ref="T194" si="222">M194</f>
        <v>#DIV/0!</v>
      </c>
      <c r="U194" s="165" t="e">
        <f t="shared" ref="U194" si="223">Q194</f>
        <v>#DIV/0!</v>
      </c>
    </row>
    <row r="195" spans="1:21" x14ac:dyDescent="0.2">
      <c r="A195" s="11" t="str">
        <f t="shared" si="150"/>
        <v>Lothian</v>
      </c>
      <c r="B195" s="11" t="str">
        <f t="shared" si="151"/>
        <v>Lymphoma14</v>
      </c>
      <c r="C195" s="136" t="str">
        <f t="shared" si="206"/>
        <v>Lymphoma</v>
      </c>
      <c r="D195" s="86">
        <v>14</v>
      </c>
      <c r="E195" s="447" t="s">
        <v>207</v>
      </c>
      <c r="F195" s="48"/>
      <c r="G195" s="46"/>
      <c r="H195" s="46"/>
      <c r="I195" s="47"/>
      <c r="J195" s="48"/>
      <c r="K195" s="46"/>
      <c r="L195" s="46"/>
      <c r="M195" s="47"/>
      <c r="N195" s="48"/>
      <c r="O195" s="46"/>
      <c r="P195" s="46"/>
      <c r="Q195" s="47"/>
      <c r="R195" s="39"/>
      <c r="S195" s="163">
        <f>I195</f>
        <v>0</v>
      </c>
      <c r="T195" s="164">
        <f>M195</f>
        <v>0</v>
      </c>
      <c r="U195" s="165">
        <f>Q195</f>
        <v>0</v>
      </c>
    </row>
    <row r="196" spans="1:21" ht="13.5" thickBot="1" x14ac:dyDescent="0.25">
      <c r="A196" s="11" t="str">
        <f t="shared" si="150"/>
        <v>Lothian</v>
      </c>
      <c r="B196" s="11" t="str">
        <f t="shared" si="151"/>
        <v>Lymphoma15</v>
      </c>
      <c r="C196" s="136" t="str">
        <f t="shared" si="206"/>
        <v>Lymphoma</v>
      </c>
      <c r="D196" s="86">
        <v>15</v>
      </c>
      <c r="E196" s="44" t="s">
        <v>208</v>
      </c>
      <c r="F196" s="48"/>
      <c r="G196" s="46"/>
      <c r="H196" s="46"/>
      <c r="I196" s="47"/>
      <c r="J196" s="48"/>
      <c r="K196" s="46"/>
      <c r="L196" s="46"/>
      <c r="M196" s="47"/>
      <c r="N196" s="48"/>
      <c r="O196" s="46"/>
      <c r="P196" s="46"/>
      <c r="Q196" s="47"/>
      <c r="R196" s="39"/>
      <c r="S196" s="174">
        <f>I196</f>
        <v>0</v>
      </c>
      <c r="T196" s="175">
        <f>M196</f>
        <v>0</v>
      </c>
      <c r="U196" s="178">
        <f>Q196</f>
        <v>0</v>
      </c>
    </row>
    <row r="197" spans="1:21" x14ac:dyDescent="0.2">
      <c r="A197" s="11" t="str">
        <f t="shared" si="150"/>
        <v>Lothian</v>
      </c>
      <c r="B197" s="11" t="str">
        <f t="shared" si="151"/>
        <v xml:space="preserve">Lymphoma </v>
      </c>
      <c r="C197" s="136" t="str">
        <f t="shared" si="206"/>
        <v>Lymphoma</v>
      </c>
      <c r="D197" s="84" t="s">
        <v>79</v>
      </c>
      <c r="E197" s="21" t="s">
        <v>197</v>
      </c>
      <c r="F197" s="23"/>
      <c r="G197" s="24"/>
      <c r="H197" s="24"/>
      <c r="I197" s="25"/>
      <c r="J197" s="23"/>
      <c r="K197" s="24"/>
      <c r="L197" s="24"/>
      <c r="M197" s="25"/>
      <c r="N197" s="23"/>
      <c r="O197" s="24"/>
      <c r="P197" s="24"/>
      <c r="Q197" s="25"/>
      <c r="R197" s="20"/>
      <c r="S197" s="71"/>
      <c r="T197" s="72"/>
      <c r="U197" s="97"/>
    </row>
    <row r="198" spans="1:21" x14ac:dyDescent="0.2">
      <c r="A198" s="11" t="str">
        <f t="shared" si="150"/>
        <v>Lothian</v>
      </c>
      <c r="B198" s="11" t="str">
        <f t="shared" si="151"/>
        <v>Lymphoma16</v>
      </c>
      <c r="C198" s="136" t="str">
        <f t="shared" si="206"/>
        <v>Lymphoma</v>
      </c>
      <c r="D198" s="86">
        <v>16</v>
      </c>
      <c r="E198" s="427" t="s">
        <v>195</v>
      </c>
      <c r="F198" s="49">
        <v>0</v>
      </c>
      <c r="G198" s="50">
        <v>0</v>
      </c>
      <c r="H198" s="50">
        <v>0</v>
      </c>
      <c r="I198" s="51">
        <v>0</v>
      </c>
      <c r="J198" s="49">
        <v>0</v>
      </c>
      <c r="K198" s="50">
        <v>0</v>
      </c>
      <c r="L198" s="50">
        <v>0</v>
      </c>
      <c r="M198" s="51">
        <v>0</v>
      </c>
      <c r="N198" s="49">
        <v>0</v>
      </c>
      <c r="O198" s="50">
        <v>0</v>
      </c>
      <c r="P198" s="50">
        <v>0</v>
      </c>
      <c r="Q198" s="51">
        <v>0</v>
      </c>
      <c r="R198" s="20"/>
      <c r="S198" s="55"/>
      <c r="T198" s="54"/>
      <c r="U198" s="102"/>
    </row>
    <row r="199" spans="1:21" x14ac:dyDescent="0.2">
      <c r="A199" s="11" t="str">
        <f t="shared" si="150"/>
        <v>Lothian</v>
      </c>
      <c r="B199" s="11" t="str">
        <f t="shared" si="151"/>
        <v>Lymphoma17</v>
      </c>
      <c r="C199" s="136" t="str">
        <f t="shared" si="206"/>
        <v>Lymphoma</v>
      </c>
      <c r="D199" s="167">
        <v>17</v>
      </c>
      <c r="E199" s="420" t="s">
        <v>193</v>
      </c>
      <c r="F199" s="163">
        <f t="shared" ref="F199:Q199" si="224">F198*F188</f>
        <v>0</v>
      </c>
      <c r="G199" s="164">
        <f t="shared" si="224"/>
        <v>0</v>
      </c>
      <c r="H199" s="164">
        <f t="shared" si="224"/>
        <v>0</v>
      </c>
      <c r="I199" s="166">
        <f t="shared" si="224"/>
        <v>0</v>
      </c>
      <c r="J199" s="163">
        <f t="shared" si="224"/>
        <v>0</v>
      </c>
      <c r="K199" s="164">
        <f t="shared" si="224"/>
        <v>0</v>
      </c>
      <c r="L199" s="164">
        <f t="shared" si="224"/>
        <v>0</v>
      </c>
      <c r="M199" s="166">
        <f t="shared" si="224"/>
        <v>0</v>
      </c>
      <c r="N199" s="163">
        <f t="shared" si="224"/>
        <v>0</v>
      </c>
      <c r="O199" s="164">
        <f t="shared" si="224"/>
        <v>0</v>
      </c>
      <c r="P199" s="164">
        <f t="shared" si="224"/>
        <v>0</v>
      </c>
      <c r="Q199" s="166">
        <f t="shared" si="224"/>
        <v>0</v>
      </c>
      <c r="R199" s="169"/>
      <c r="S199" s="163">
        <f t="shared" ref="S199" si="225">SUM(F199:I199)</f>
        <v>0</v>
      </c>
      <c r="T199" s="164">
        <f t="shared" ref="T199" si="226">SUM(J199:M199)</f>
        <v>0</v>
      </c>
      <c r="U199" s="165">
        <f t="shared" ref="U199" si="227">SUM(N199:Q199)</f>
        <v>0</v>
      </c>
    </row>
    <row r="200" spans="1:21" x14ac:dyDescent="0.2">
      <c r="A200" s="11" t="str">
        <f t="shared" si="150"/>
        <v>Lothian</v>
      </c>
      <c r="B200" s="11" t="str">
        <f t="shared" si="151"/>
        <v>Lymphoma18</v>
      </c>
      <c r="C200" s="136" t="str">
        <f t="shared" si="206"/>
        <v>Lymphoma</v>
      </c>
      <c r="D200" s="336">
        <v>18</v>
      </c>
      <c r="E200" s="423" t="s">
        <v>194</v>
      </c>
      <c r="F200" s="442">
        <v>0</v>
      </c>
      <c r="G200" s="443">
        <v>0</v>
      </c>
      <c r="H200" s="443">
        <v>0</v>
      </c>
      <c r="I200" s="444">
        <v>0</v>
      </c>
      <c r="J200" s="445">
        <v>0</v>
      </c>
      <c r="K200" s="443">
        <v>0</v>
      </c>
      <c r="L200" s="443">
        <v>0</v>
      </c>
      <c r="M200" s="444">
        <v>0</v>
      </c>
      <c r="N200" s="445">
        <v>0</v>
      </c>
      <c r="O200" s="443">
        <v>0</v>
      </c>
      <c r="P200" s="443">
        <v>0</v>
      </c>
      <c r="Q200" s="444">
        <v>0</v>
      </c>
      <c r="R200" s="204"/>
      <c r="S200" s="424" t="s">
        <v>15</v>
      </c>
      <c r="T200" s="425" t="s">
        <v>15</v>
      </c>
      <c r="U200" s="426" t="s">
        <v>15</v>
      </c>
    </row>
    <row r="201" spans="1:21" ht="13.5" thickBot="1" x14ac:dyDescent="0.25">
      <c r="A201" s="11" t="str">
        <f t="shared" si="150"/>
        <v>Lothian</v>
      </c>
      <c r="B201" s="11" t="str">
        <f t="shared" si="151"/>
        <v>Lymphoma19</v>
      </c>
      <c r="C201" s="136" t="str">
        <f t="shared" si="206"/>
        <v>Lymphoma</v>
      </c>
      <c r="D201" s="433">
        <v>19</v>
      </c>
      <c r="E201" s="422" t="s">
        <v>196</v>
      </c>
      <c r="F201" s="416">
        <f>F188*F200</f>
        <v>0</v>
      </c>
      <c r="G201" s="417">
        <f t="shared" ref="G201" si="228">G188*G200</f>
        <v>0</v>
      </c>
      <c r="H201" s="417">
        <f t="shared" ref="H201" si="229">H188*H200</f>
        <v>0</v>
      </c>
      <c r="I201" s="418">
        <f t="shared" ref="I201" si="230">I188*I200</f>
        <v>0</v>
      </c>
      <c r="J201" s="419">
        <f t="shared" ref="J201" si="231">J188*J200</f>
        <v>0</v>
      </c>
      <c r="K201" s="417">
        <f t="shared" ref="K201" si="232">K188*K200</f>
        <v>0</v>
      </c>
      <c r="L201" s="417">
        <f t="shared" ref="L201" si="233">L188*L200</f>
        <v>0</v>
      </c>
      <c r="M201" s="418">
        <f t="shared" ref="M201" si="234">M188*M200</f>
        <v>0</v>
      </c>
      <c r="N201" s="419">
        <f t="shared" ref="N201" si="235">N188*N200</f>
        <v>0</v>
      </c>
      <c r="O201" s="417">
        <f t="shared" ref="O201" si="236">O188*O200</f>
        <v>0</v>
      </c>
      <c r="P201" s="417">
        <f t="shared" ref="P201" si="237">P188*P200</f>
        <v>0</v>
      </c>
      <c r="Q201" s="418">
        <f t="shared" ref="Q201" si="238">Q188*Q200</f>
        <v>0</v>
      </c>
      <c r="R201" s="177"/>
      <c r="S201" s="174">
        <f t="shared" ref="S201" si="239">SUM(F201:I201)</f>
        <v>0</v>
      </c>
      <c r="T201" s="175">
        <f t="shared" ref="T201" si="240">SUM(J201:M201)</f>
        <v>0</v>
      </c>
      <c r="U201" s="178">
        <f t="shared" ref="U201" si="241">SUM(N201:Q201)</f>
        <v>0</v>
      </c>
    </row>
    <row r="202" spans="1:21" ht="18.75" thickBot="1" x14ac:dyDescent="0.3">
      <c r="A202" s="11" t="str">
        <f t="shared" si="150"/>
        <v>Lothian</v>
      </c>
      <c r="B202" s="11" t="str">
        <f t="shared" si="151"/>
        <v>MelenomaMelenoma</v>
      </c>
      <c r="C202" s="137" t="str">
        <f>D202</f>
        <v>Melenoma</v>
      </c>
      <c r="D202" s="431" t="s">
        <v>50</v>
      </c>
      <c r="E202" s="80"/>
      <c r="F202" s="124"/>
      <c r="G202" s="81"/>
      <c r="H202" s="81"/>
      <c r="I202" s="81"/>
      <c r="J202" s="81"/>
      <c r="K202" s="81"/>
      <c r="L202" s="81"/>
      <c r="M202" s="81"/>
      <c r="N202" s="69"/>
      <c r="O202" s="69"/>
      <c r="P202" s="69"/>
      <c r="Q202" s="69"/>
      <c r="R202" s="69"/>
      <c r="S202" s="131"/>
      <c r="T202" s="131"/>
      <c r="U202" s="132"/>
    </row>
    <row r="203" spans="1:21" x14ac:dyDescent="0.2">
      <c r="A203" s="11" t="str">
        <f t="shared" si="150"/>
        <v>Lothian</v>
      </c>
      <c r="B203" s="11" t="str">
        <f t="shared" si="151"/>
        <v>Melenoma1</v>
      </c>
      <c r="C203" s="136" t="str">
        <f>C202</f>
        <v>Melenoma</v>
      </c>
      <c r="D203" s="84">
        <v>1</v>
      </c>
      <c r="E203" s="21" t="s">
        <v>80</v>
      </c>
      <c r="F203" s="197">
        <v>0</v>
      </c>
      <c r="G203" s="20"/>
      <c r="H203" s="20"/>
      <c r="I203" s="117"/>
      <c r="J203" s="116"/>
      <c r="K203" s="20"/>
      <c r="L203" s="20"/>
      <c r="M203" s="117"/>
      <c r="N203" s="116"/>
      <c r="O203" s="20"/>
      <c r="P203" s="20"/>
      <c r="Q203" s="117"/>
      <c r="R203" s="20"/>
      <c r="S203" s="114"/>
      <c r="T203" s="65"/>
      <c r="U203" s="115"/>
    </row>
    <row r="204" spans="1:21" x14ac:dyDescent="0.2">
      <c r="A204" s="11" t="str">
        <f t="shared" si="150"/>
        <v>Lothian</v>
      </c>
      <c r="B204" s="11" t="str">
        <f t="shared" si="151"/>
        <v>Melenoma2</v>
      </c>
      <c r="C204" s="136" t="str">
        <f t="shared" ref="C204:C228" si="242">C203</f>
        <v>Melenoma</v>
      </c>
      <c r="D204" s="84">
        <v>2</v>
      </c>
      <c r="E204" s="21" t="s">
        <v>81</v>
      </c>
      <c r="F204" s="197">
        <v>0</v>
      </c>
      <c r="G204" s="20"/>
      <c r="H204" s="20"/>
      <c r="I204" s="117"/>
      <c r="J204" s="116"/>
      <c r="K204" s="20"/>
      <c r="L204" s="20"/>
      <c r="M204" s="117"/>
      <c r="N204" s="116"/>
      <c r="O204" s="20"/>
      <c r="P204" s="20"/>
      <c r="Q204" s="117"/>
      <c r="R204" s="20"/>
      <c r="S204" s="114"/>
      <c r="T204" s="65"/>
      <c r="U204" s="115"/>
    </row>
    <row r="205" spans="1:21" x14ac:dyDescent="0.2">
      <c r="A205" s="11" t="str">
        <f t="shared" si="150"/>
        <v>Lothian</v>
      </c>
      <c r="B205" s="11" t="str">
        <f t="shared" si="151"/>
        <v>Melenoma3</v>
      </c>
      <c r="C205" s="136" t="str">
        <f t="shared" si="242"/>
        <v>Melenoma</v>
      </c>
      <c r="D205" s="84">
        <v>3</v>
      </c>
      <c r="E205" s="21" t="s">
        <v>205</v>
      </c>
      <c r="F205" s="197">
        <v>0</v>
      </c>
      <c r="G205" s="20"/>
      <c r="H205" s="20"/>
      <c r="I205" s="117"/>
      <c r="J205" s="116"/>
      <c r="K205" s="20"/>
      <c r="L205" s="20"/>
      <c r="M205" s="117"/>
      <c r="N205" s="116"/>
      <c r="O205" s="20"/>
      <c r="P205" s="20"/>
      <c r="Q205" s="117"/>
      <c r="R205" s="20"/>
      <c r="S205" s="114"/>
      <c r="T205" s="65"/>
      <c r="U205" s="115"/>
    </row>
    <row r="206" spans="1:21" x14ac:dyDescent="0.2">
      <c r="A206" s="11" t="str">
        <f t="shared" ref="A206:A269" si="243">$E$5</f>
        <v>Lothian</v>
      </c>
      <c r="B206" s="11" t="str">
        <f t="shared" ref="B206:B269" si="244">CONCATENATE(C206,D206)</f>
        <v xml:space="preserve">Melenoma </v>
      </c>
      <c r="C206" s="136" t="str">
        <f t="shared" si="242"/>
        <v>Melenoma</v>
      </c>
      <c r="D206" s="85" t="s">
        <v>79</v>
      </c>
      <c r="E206" s="20"/>
      <c r="F206" s="116"/>
      <c r="G206" s="20"/>
      <c r="H206" s="20"/>
      <c r="I206" s="117"/>
      <c r="J206" s="116"/>
      <c r="K206" s="20"/>
      <c r="L206" s="20"/>
      <c r="M206" s="117"/>
      <c r="N206" s="116"/>
      <c r="O206" s="20"/>
      <c r="P206" s="20"/>
      <c r="Q206" s="117"/>
      <c r="R206" s="20"/>
      <c r="S206" s="114"/>
      <c r="T206" s="65"/>
      <c r="U206" s="115"/>
    </row>
    <row r="207" spans="1:21" x14ac:dyDescent="0.2">
      <c r="A207" s="11" t="str">
        <f t="shared" si="243"/>
        <v>Lothian</v>
      </c>
      <c r="B207" s="11" t="str">
        <f t="shared" si="244"/>
        <v xml:space="preserve">Melenoma </v>
      </c>
      <c r="C207" s="136" t="str">
        <f t="shared" si="242"/>
        <v>Melenoma</v>
      </c>
      <c r="D207" s="84" t="s">
        <v>79</v>
      </c>
      <c r="E207" s="21" t="s">
        <v>33</v>
      </c>
      <c r="F207" s="23"/>
      <c r="G207" s="24"/>
      <c r="H207" s="24"/>
      <c r="I207" s="25"/>
      <c r="J207" s="23"/>
      <c r="K207" s="24"/>
      <c r="L207" s="24"/>
      <c r="M207" s="25"/>
      <c r="N207" s="23"/>
      <c r="O207" s="24"/>
      <c r="P207" s="24"/>
      <c r="Q207" s="25"/>
      <c r="R207" s="20"/>
      <c r="S207" s="71"/>
      <c r="T207" s="72"/>
      <c r="U207" s="97"/>
    </row>
    <row r="208" spans="1:21" x14ac:dyDescent="0.2">
      <c r="A208" s="11" t="str">
        <f t="shared" si="243"/>
        <v>Lothian</v>
      </c>
      <c r="B208" s="11" t="str">
        <f t="shared" si="244"/>
        <v>Melenoma4</v>
      </c>
      <c r="C208" s="136" t="str">
        <f t="shared" si="242"/>
        <v>Melenoma</v>
      </c>
      <c r="D208" s="86">
        <v>4</v>
      </c>
      <c r="E208" s="44" t="s">
        <v>206</v>
      </c>
      <c r="F208" s="27"/>
      <c r="G208" s="28"/>
      <c r="H208" s="28"/>
      <c r="I208" s="29"/>
      <c r="J208" s="27"/>
      <c r="K208" s="28"/>
      <c r="L208" s="28"/>
      <c r="M208" s="29"/>
      <c r="N208" s="27"/>
      <c r="O208" s="28"/>
      <c r="P208" s="28"/>
      <c r="Q208" s="29"/>
      <c r="R208" s="20"/>
      <c r="S208" s="179">
        <f>SUM(F208:I208)</f>
        <v>0</v>
      </c>
      <c r="T208" s="180">
        <f>SUM(J208:M208)</f>
        <v>0</v>
      </c>
      <c r="U208" s="181">
        <f>SUM(N208:Q208)</f>
        <v>0</v>
      </c>
    </row>
    <row r="209" spans="1:21" x14ac:dyDescent="0.2">
      <c r="A209" s="11" t="str">
        <f t="shared" si="243"/>
        <v>Lothian</v>
      </c>
      <c r="B209" s="11" t="str">
        <f t="shared" si="244"/>
        <v>Melenoma5</v>
      </c>
      <c r="C209" s="136" t="str">
        <f t="shared" si="242"/>
        <v>Melenoma</v>
      </c>
      <c r="D209" s="87">
        <v>5</v>
      </c>
      <c r="E209" s="45" t="s">
        <v>13</v>
      </c>
      <c r="F209" s="31"/>
      <c r="G209" s="32"/>
      <c r="H209" s="32"/>
      <c r="I209" s="33"/>
      <c r="J209" s="31"/>
      <c r="K209" s="32"/>
      <c r="L209" s="32"/>
      <c r="M209" s="33"/>
      <c r="N209" s="31"/>
      <c r="O209" s="32"/>
      <c r="P209" s="32"/>
      <c r="Q209" s="33"/>
      <c r="R209" s="20"/>
      <c r="S209" s="159">
        <f t="shared" ref="S209" si="245">SUM(F209:I209)</f>
        <v>0</v>
      </c>
      <c r="T209" s="160">
        <f t="shared" ref="T209" si="246">SUM(J209:M209)</f>
        <v>0</v>
      </c>
      <c r="U209" s="162">
        <f t="shared" ref="U209" si="247">SUM(N209:Q209)</f>
        <v>0</v>
      </c>
    </row>
    <row r="210" spans="1:21" x14ac:dyDescent="0.2">
      <c r="A210" s="11" t="str">
        <f t="shared" si="243"/>
        <v>Lothian</v>
      </c>
      <c r="B210" s="11" t="str">
        <f t="shared" si="244"/>
        <v>Melenoma6</v>
      </c>
      <c r="C210" s="136" t="str">
        <f t="shared" si="242"/>
        <v>Melenoma</v>
      </c>
      <c r="D210" s="84">
        <v>6</v>
      </c>
      <c r="E210" s="21" t="s">
        <v>16</v>
      </c>
      <c r="F210" s="62">
        <f>F208-F209</f>
        <v>0</v>
      </c>
      <c r="G210" s="63">
        <f t="shared" ref="G210:Q210" si="248">G208-G209</f>
        <v>0</v>
      </c>
      <c r="H210" s="63">
        <f t="shared" si="248"/>
        <v>0</v>
      </c>
      <c r="I210" s="64">
        <f t="shared" si="248"/>
        <v>0</v>
      </c>
      <c r="J210" s="62">
        <f t="shared" si="248"/>
        <v>0</v>
      </c>
      <c r="K210" s="63">
        <f t="shared" si="248"/>
        <v>0</v>
      </c>
      <c r="L210" s="63">
        <f t="shared" si="248"/>
        <v>0</v>
      </c>
      <c r="M210" s="64">
        <f t="shared" si="248"/>
        <v>0</v>
      </c>
      <c r="N210" s="62">
        <f t="shared" si="248"/>
        <v>0</v>
      </c>
      <c r="O210" s="63">
        <f t="shared" si="248"/>
        <v>0</v>
      </c>
      <c r="P210" s="63">
        <f t="shared" si="248"/>
        <v>0</v>
      </c>
      <c r="Q210" s="64">
        <f t="shared" si="248"/>
        <v>0</v>
      </c>
      <c r="R210" s="65"/>
      <c r="S210" s="64">
        <f t="shared" ref="S210:U210" si="249">S208-S209</f>
        <v>0</v>
      </c>
      <c r="T210" s="63">
        <f t="shared" si="249"/>
        <v>0</v>
      </c>
      <c r="U210" s="100">
        <f t="shared" si="249"/>
        <v>0</v>
      </c>
    </row>
    <row r="211" spans="1:21" x14ac:dyDescent="0.2">
      <c r="A211" s="11" t="str">
        <f t="shared" si="243"/>
        <v>Lothian</v>
      </c>
      <c r="B211" s="11" t="str">
        <f t="shared" si="244"/>
        <v xml:space="preserve">Melenoma </v>
      </c>
      <c r="C211" s="136" t="str">
        <f t="shared" si="242"/>
        <v>Melenoma</v>
      </c>
      <c r="D211" s="88" t="s">
        <v>79</v>
      </c>
      <c r="E211" s="34"/>
      <c r="F211" s="35"/>
      <c r="G211" s="36"/>
      <c r="H211" s="36"/>
      <c r="I211" s="37"/>
      <c r="J211" s="38"/>
      <c r="K211" s="39"/>
      <c r="L211" s="39"/>
      <c r="M211" s="40"/>
      <c r="N211" s="38"/>
      <c r="O211" s="39"/>
      <c r="P211" s="39"/>
      <c r="Q211" s="40"/>
      <c r="R211" s="41"/>
      <c r="S211" s="77"/>
      <c r="T211" s="56"/>
      <c r="U211" s="101"/>
    </row>
    <row r="212" spans="1:21" x14ac:dyDescent="0.2">
      <c r="A212" s="11" t="str">
        <f t="shared" si="243"/>
        <v>Lothian</v>
      </c>
      <c r="B212" s="11" t="str">
        <f t="shared" si="244"/>
        <v xml:space="preserve">Melenoma </v>
      </c>
      <c r="C212" s="136" t="str">
        <f t="shared" si="242"/>
        <v>Melenoma</v>
      </c>
      <c r="D212" s="84" t="s">
        <v>79</v>
      </c>
      <c r="E212" s="21" t="s">
        <v>29</v>
      </c>
      <c r="F212" s="23"/>
      <c r="G212" s="24"/>
      <c r="H212" s="24"/>
      <c r="I212" s="25"/>
      <c r="J212" s="23"/>
      <c r="K212" s="24"/>
      <c r="L212" s="24"/>
      <c r="M212" s="25"/>
      <c r="N212" s="23"/>
      <c r="O212" s="24"/>
      <c r="P212" s="24"/>
      <c r="Q212" s="25"/>
      <c r="R212" s="20"/>
      <c r="S212" s="71"/>
      <c r="T212" s="72"/>
      <c r="U212" s="97"/>
    </row>
    <row r="213" spans="1:21" x14ac:dyDescent="0.2">
      <c r="A213" s="11" t="str">
        <f t="shared" si="243"/>
        <v>Lothian</v>
      </c>
      <c r="B213" s="11" t="str">
        <f t="shared" si="244"/>
        <v>Melenoma7</v>
      </c>
      <c r="C213" s="136" t="str">
        <f t="shared" si="242"/>
        <v>Melenoma</v>
      </c>
      <c r="D213" s="86">
        <v>7</v>
      </c>
      <c r="E213" s="44" t="s">
        <v>46</v>
      </c>
      <c r="F213" s="27"/>
      <c r="G213" s="28"/>
      <c r="H213" s="28"/>
      <c r="I213" s="29"/>
      <c r="J213" s="27"/>
      <c r="K213" s="28"/>
      <c r="L213" s="28"/>
      <c r="M213" s="29"/>
      <c r="N213" s="27"/>
      <c r="O213" s="28"/>
      <c r="P213" s="28"/>
      <c r="Q213" s="29"/>
      <c r="R213" s="39"/>
      <c r="S213" s="153">
        <f>SUM(F213:I213)</f>
        <v>0</v>
      </c>
      <c r="T213" s="154">
        <f>SUM(J213:M213)</f>
        <v>0</v>
      </c>
      <c r="U213" s="157">
        <f>SUM(N213:Q213)</f>
        <v>0</v>
      </c>
    </row>
    <row r="214" spans="1:21" x14ac:dyDescent="0.2">
      <c r="A214" s="11" t="str">
        <f t="shared" si="243"/>
        <v>Lothian</v>
      </c>
      <c r="B214" s="11" t="str">
        <f t="shared" si="244"/>
        <v>Melenoma8</v>
      </c>
      <c r="C214" s="136" t="str">
        <f t="shared" si="242"/>
        <v>Melenoma</v>
      </c>
      <c r="D214" s="86">
        <v>8</v>
      </c>
      <c r="E214" s="45" t="s">
        <v>53</v>
      </c>
      <c r="F214" s="31"/>
      <c r="G214" s="32"/>
      <c r="H214" s="32"/>
      <c r="I214" s="33"/>
      <c r="J214" s="31"/>
      <c r="K214" s="32"/>
      <c r="L214" s="32"/>
      <c r="M214" s="33"/>
      <c r="N214" s="31"/>
      <c r="O214" s="32"/>
      <c r="P214" s="32"/>
      <c r="Q214" s="33"/>
      <c r="R214" s="39"/>
      <c r="S214" s="159">
        <f t="shared" ref="S214:S215" si="250">SUM(F214:I214)</f>
        <v>0</v>
      </c>
      <c r="T214" s="160">
        <f t="shared" ref="T214:T215" si="251">SUM(J214:M214)</f>
        <v>0</v>
      </c>
      <c r="U214" s="162">
        <f t="shared" ref="U214:U215" si="252">SUM(N214:Q214)</f>
        <v>0</v>
      </c>
    </row>
    <row r="215" spans="1:21" x14ac:dyDescent="0.2">
      <c r="A215" s="11" t="str">
        <f t="shared" si="243"/>
        <v>Lothian</v>
      </c>
      <c r="B215" s="11" t="str">
        <f t="shared" si="244"/>
        <v>Melenoma9</v>
      </c>
      <c r="C215" s="136" t="str">
        <f t="shared" si="242"/>
        <v>Melenoma</v>
      </c>
      <c r="D215" s="84">
        <v>9</v>
      </c>
      <c r="E215" s="21" t="s">
        <v>32</v>
      </c>
      <c r="F215" s="62">
        <f t="shared" ref="F215:Q215" si="253">SUM(F213:F214)</f>
        <v>0</v>
      </c>
      <c r="G215" s="63">
        <f t="shared" si="253"/>
        <v>0</v>
      </c>
      <c r="H215" s="63">
        <f t="shared" si="253"/>
        <v>0</v>
      </c>
      <c r="I215" s="64">
        <f t="shared" si="253"/>
        <v>0</v>
      </c>
      <c r="J215" s="62">
        <f t="shared" si="253"/>
        <v>0</v>
      </c>
      <c r="K215" s="63">
        <f t="shared" si="253"/>
        <v>0</v>
      </c>
      <c r="L215" s="63">
        <f t="shared" si="253"/>
        <v>0</v>
      </c>
      <c r="M215" s="64">
        <f t="shared" si="253"/>
        <v>0</v>
      </c>
      <c r="N215" s="62">
        <f t="shared" si="253"/>
        <v>0</v>
      </c>
      <c r="O215" s="63">
        <f t="shared" si="253"/>
        <v>0</v>
      </c>
      <c r="P215" s="63">
        <f t="shared" si="253"/>
        <v>0</v>
      </c>
      <c r="Q215" s="64">
        <f t="shared" si="253"/>
        <v>0</v>
      </c>
      <c r="R215" s="65"/>
      <c r="S215" s="62">
        <f t="shared" si="250"/>
        <v>0</v>
      </c>
      <c r="T215" s="63">
        <f t="shared" si="251"/>
        <v>0</v>
      </c>
      <c r="U215" s="100">
        <f t="shared" si="252"/>
        <v>0</v>
      </c>
    </row>
    <row r="216" spans="1:21" x14ac:dyDescent="0.2">
      <c r="A216" s="11" t="str">
        <f t="shared" si="243"/>
        <v>Lothian</v>
      </c>
      <c r="B216" s="11" t="str">
        <f t="shared" si="244"/>
        <v xml:space="preserve">Melenoma </v>
      </c>
      <c r="C216" s="136" t="str">
        <f t="shared" si="242"/>
        <v>Melenoma</v>
      </c>
      <c r="D216" s="89" t="s">
        <v>79</v>
      </c>
      <c r="E216" s="43"/>
      <c r="F216" s="38"/>
      <c r="G216" s="39"/>
      <c r="H216" s="39"/>
      <c r="I216" s="40"/>
      <c r="J216" s="38"/>
      <c r="K216" s="39"/>
      <c r="L216" s="39"/>
      <c r="M216" s="40"/>
      <c r="N216" s="38"/>
      <c r="O216" s="39"/>
      <c r="P216" s="39"/>
      <c r="Q216" s="40"/>
      <c r="R216" s="39"/>
      <c r="S216" s="77"/>
      <c r="T216" s="56"/>
      <c r="U216" s="101"/>
    </row>
    <row r="217" spans="1:21" x14ac:dyDescent="0.2">
      <c r="A217" s="11" t="str">
        <f t="shared" si="243"/>
        <v>Lothian</v>
      </c>
      <c r="B217" s="11" t="str">
        <f t="shared" si="244"/>
        <v xml:space="preserve">Melenoma </v>
      </c>
      <c r="C217" s="136" t="str">
        <f t="shared" si="242"/>
        <v>Melenoma</v>
      </c>
      <c r="D217" s="84" t="s">
        <v>79</v>
      </c>
      <c r="E217" s="21" t="s">
        <v>24</v>
      </c>
      <c r="F217" s="23"/>
      <c r="G217" s="24"/>
      <c r="H217" s="24"/>
      <c r="I217" s="25"/>
      <c r="J217" s="23"/>
      <c r="K217" s="24"/>
      <c r="L217" s="24"/>
      <c r="M217" s="25"/>
      <c r="N217" s="23"/>
      <c r="O217" s="24"/>
      <c r="P217" s="24"/>
      <c r="Q217" s="25"/>
      <c r="R217" s="39"/>
      <c r="S217" s="71"/>
      <c r="T217" s="72"/>
      <c r="U217" s="97"/>
    </row>
    <row r="218" spans="1:21" x14ac:dyDescent="0.2">
      <c r="A218" s="11" t="str">
        <f t="shared" si="243"/>
        <v>Lothian</v>
      </c>
      <c r="B218" s="11" t="str">
        <f t="shared" si="244"/>
        <v>Melenoma10</v>
      </c>
      <c r="C218" s="136" t="str">
        <f t="shared" si="242"/>
        <v>Melenoma</v>
      </c>
      <c r="D218" s="151">
        <v>10</v>
      </c>
      <c r="E218" s="152" t="s">
        <v>109</v>
      </c>
      <c r="F218" s="153">
        <f>F210-F213</f>
        <v>0</v>
      </c>
      <c r="G218" s="154">
        <f t="shared" ref="G218:Q218" si="254">G210-G213</f>
        <v>0</v>
      </c>
      <c r="H218" s="154">
        <f t="shared" si="254"/>
        <v>0</v>
      </c>
      <c r="I218" s="155">
        <f t="shared" si="254"/>
        <v>0</v>
      </c>
      <c r="J218" s="153">
        <f t="shared" si="254"/>
        <v>0</v>
      </c>
      <c r="K218" s="154">
        <f t="shared" si="254"/>
        <v>0</v>
      </c>
      <c r="L218" s="154">
        <f t="shared" si="254"/>
        <v>0</v>
      </c>
      <c r="M218" s="155">
        <f t="shared" si="254"/>
        <v>0</v>
      </c>
      <c r="N218" s="153">
        <f t="shared" si="254"/>
        <v>0</v>
      </c>
      <c r="O218" s="154">
        <f t="shared" si="254"/>
        <v>0</v>
      </c>
      <c r="P218" s="154">
        <f t="shared" si="254"/>
        <v>0</v>
      </c>
      <c r="Q218" s="155">
        <f t="shared" si="254"/>
        <v>0</v>
      </c>
      <c r="R218" s="156"/>
      <c r="S218" s="159">
        <f t="shared" ref="S218:U218" si="255">S210-S213</f>
        <v>0</v>
      </c>
      <c r="T218" s="154">
        <f t="shared" si="255"/>
        <v>0</v>
      </c>
      <c r="U218" s="157">
        <f t="shared" si="255"/>
        <v>0</v>
      </c>
    </row>
    <row r="219" spans="1:21" x14ac:dyDescent="0.2">
      <c r="A219" s="11" t="str">
        <f t="shared" si="243"/>
        <v>Lothian</v>
      </c>
      <c r="B219" s="11" t="str">
        <f t="shared" si="244"/>
        <v>Melenoma11</v>
      </c>
      <c r="C219" s="136" t="str">
        <f t="shared" si="242"/>
        <v>Melenoma</v>
      </c>
      <c r="D219" s="151">
        <v>11</v>
      </c>
      <c r="E219" s="152" t="s">
        <v>110</v>
      </c>
      <c r="F219" s="159">
        <f t="shared" ref="F219:U219" si="256">F210-F215</f>
        <v>0</v>
      </c>
      <c r="G219" s="160">
        <f t="shared" si="256"/>
        <v>0</v>
      </c>
      <c r="H219" s="160">
        <f t="shared" si="256"/>
        <v>0</v>
      </c>
      <c r="I219" s="161">
        <f t="shared" si="256"/>
        <v>0</v>
      </c>
      <c r="J219" s="159">
        <f t="shared" si="256"/>
        <v>0</v>
      </c>
      <c r="K219" s="160">
        <f t="shared" si="256"/>
        <v>0</v>
      </c>
      <c r="L219" s="160">
        <f t="shared" si="256"/>
        <v>0</v>
      </c>
      <c r="M219" s="161">
        <f t="shared" si="256"/>
        <v>0</v>
      </c>
      <c r="N219" s="159">
        <f t="shared" si="256"/>
        <v>0</v>
      </c>
      <c r="O219" s="160">
        <f t="shared" si="256"/>
        <v>0</v>
      </c>
      <c r="P219" s="160">
        <f t="shared" si="256"/>
        <v>0</v>
      </c>
      <c r="Q219" s="161">
        <f t="shared" si="256"/>
        <v>0</v>
      </c>
      <c r="R219" s="156">
        <f t="shared" si="256"/>
        <v>0</v>
      </c>
      <c r="S219" s="159">
        <f t="shared" si="256"/>
        <v>0</v>
      </c>
      <c r="T219" s="160">
        <f t="shared" si="256"/>
        <v>0</v>
      </c>
      <c r="U219" s="162">
        <f t="shared" si="256"/>
        <v>0</v>
      </c>
    </row>
    <row r="220" spans="1:21" x14ac:dyDescent="0.2">
      <c r="A220" s="11" t="str">
        <f t="shared" si="243"/>
        <v>Lothian</v>
      </c>
      <c r="B220" s="11" t="str">
        <f t="shared" si="244"/>
        <v>Melenoma12</v>
      </c>
      <c r="C220" s="136" t="str">
        <f t="shared" si="242"/>
        <v>Melenoma</v>
      </c>
      <c r="D220" s="151">
        <v>12</v>
      </c>
      <c r="E220" s="158" t="s">
        <v>27</v>
      </c>
      <c r="F220" s="170">
        <f>F205+F219</f>
        <v>0</v>
      </c>
      <c r="G220" s="164">
        <f>F220+G219</f>
        <v>0</v>
      </c>
      <c r="H220" s="164">
        <f t="shared" ref="H220:Q220" si="257">G220+H219</f>
        <v>0</v>
      </c>
      <c r="I220" s="166">
        <f t="shared" si="257"/>
        <v>0</v>
      </c>
      <c r="J220" s="163">
        <f t="shared" si="257"/>
        <v>0</v>
      </c>
      <c r="K220" s="164">
        <f t="shared" si="257"/>
        <v>0</v>
      </c>
      <c r="L220" s="164">
        <f t="shared" si="257"/>
        <v>0</v>
      </c>
      <c r="M220" s="166">
        <f t="shared" si="257"/>
        <v>0</v>
      </c>
      <c r="N220" s="163">
        <f t="shared" si="257"/>
        <v>0</v>
      </c>
      <c r="O220" s="164">
        <f t="shared" si="257"/>
        <v>0</v>
      </c>
      <c r="P220" s="164">
        <f t="shared" si="257"/>
        <v>0</v>
      </c>
      <c r="Q220" s="166">
        <f t="shared" si="257"/>
        <v>0</v>
      </c>
      <c r="R220" s="156"/>
      <c r="S220" s="163">
        <f>I220</f>
        <v>0</v>
      </c>
      <c r="T220" s="164">
        <f>M220</f>
        <v>0</v>
      </c>
      <c r="U220" s="165">
        <f>Q220</f>
        <v>0</v>
      </c>
    </row>
    <row r="221" spans="1:21" x14ac:dyDescent="0.2">
      <c r="A221" s="11" t="str">
        <f t="shared" si="243"/>
        <v>Lothian</v>
      </c>
      <c r="B221" s="11" t="str">
        <f t="shared" si="244"/>
        <v>Melenoma13</v>
      </c>
      <c r="C221" s="136" t="str">
        <f t="shared" si="242"/>
        <v>Melenoma</v>
      </c>
      <c r="D221" s="151">
        <v>13</v>
      </c>
      <c r="E221" s="152" t="s">
        <v>25</v>
      </c>
      <c r="F221" s="163" t="e">
        <f>F220/(F215/13)</f>
        <v>#DIV/0!</v>
      </c>
      <c r="G221" s="164" t="e">
        <f t="shared" ref="G221:Q221" si="258">G220/(G215/13)</f>
        <v>#DIV/0!</v>
      </c>
      <c r="H221" s="164" t="e">
        <f t="shared" si="258"/>
        <v>#DIV/0!</v>
      </c>
      <c r="I221" s="166" t="e">
        <f t="shared" si="258"/>
        <v>#DIV/0!</v>
      </c>
      <c r="J221" s="163" t="e">
        <f t="shared" si="258"/>
        <v>#DIV/0!</v>
      </c>
      <c r="K221" s="164" t="e">
        <f t="shared" si="258"/>
        <v>#DIV/0!</v>
      </c>
      <c r="L221" s="164" t="e">
        <f t="shared" si="258"/>
        <v>#DIV/0!</v>
      </c>
      <c r="M221" s="166" t="e">
        <f t="shared" si="258"/>
        <v>#DIV/0!</v>
      </c>
      <c r="N221" s="163" t="e">
        <f t="shared" si="258"/>
        <v>#DIV/0!</v>
      </c>
      <c r="O221" s="164" t="e">
        <f t="shared" si="258"/>
        <v>#DIV/0!</v>
      </c>
      <c r="P221" s="164" t="e">
        <f t="shared" si="258"/>
        <v>#DIV/0!</v>
      </c>
      <c r="Q221" s="166" t="e">
        <f t="shared" si="258"/>
        <v>#DIV/0!</v>
      </c>
      <c r="R221" s="156"/>
      <c r="S221" s="163" t="e">
        <f t="shared" ref="S221" si="259">I221</f>
        <v>#DIV/0!</v>
      </c>
      <c r="T221" s="164" t="e">
        <f t="shared" ref="T221" si="260">M221</f>
        <v>#DIV/0!</v>
      </c>
      <c r="U221" s="165" t="e">
        <f t="shared" ref="U221" si="261">Q221</f>
        <v>#DIV/0!</v>
      </c>
    </row>
    <row r="222" spans="1:21" x14ac:dyDescent="0.2">
      <c r="A222" s="11" t="str">
        <f t="shared" si="243"/>
        <v>Lothian</v>
      </c>
      <c r="B222" s="11" t="str">
        <f t="shared" si="244"/>
        <v>Melenoma14</v>
      </c>
      <c r="C222" s="136" t="str">
        <f t="shared" si="242"/>
        <v>Melenoma</v>
      </c>
      <c r="D222" s="86">
        <v>14</v>
      </c>
      <c r="E222" s="447" t="s">
        <v>207</v>
      </c>
      <c r="F222" s="48"/>
      <c r="G222" s="46"/>
      <c r="H222" s="46"/>
      <c r="I222" s="47"/>
      <c r="J222" s="48"/>
      <c r="K222" s="46"/>
      <c r="L222" s="46"/>
      <c r="M222" s="47"/>
      <c r="N222" s="48"/>
      <c r="O222" s="46"/>
      <c r="P222" s="46"/>
      <c r="Q222" s="47"/>
      <c r="R222" s="39"/>
      <c r="S222" s="163">
        <f>I222</f>
        <v>0</v>
      </c>
      <c r="T222" s="164">
        <f>M222</f>
        <v>0</v>
      </c>
      <c r="U222" s="165">
        <f>Q222</f>
        <v>0</v>
      </c>
    </row>
    <row r="223" spans="1:21" ht="13.5" thickBot="1" x14ac:dyDescent="0.25">
      <c r="A223" s="11" t="str">
        <f t="shared" si="243"/>
        <v>Lothian</v>
      </c>
      <c r="B223" s="11" t="str">
        <f t="shared" si="244"/>
        <v>Melenoma15</v>
      </c>
      <c r="C223" s="136" t="str">
        <f t="shared" si="242"/>
        <v>Melenoma</v>
      </c>
      <c r="D223" s="86">
        <v>15</v>
      </c>
      <c r="E223" s="44" t="s">
        <v>208</v>
      </c>
      <c r="F223" s="48"/>
      <c r="G223" s="46"/>
      <c r="H223" s="46"/>
      <c r="I223" s="47"/>
      <c r="J223" s="48"/>
      <c r="K223" s="46"/>
      <c r="L223" s="46"/>
      <c r="M223" s="47"/>
      <c r="N223" s="48"/>
      <c r="O223" s="46"/>
      <c r="P223" s="46"/>
      <c r="Q223" s="47"/>
      <c r="R223" s="39"/>
      <c r="S223" s="174">
        <f>I223</f>
        <v>0</v>
      </c>
      <c r="T223" s="175">
        <f>M223</f>
        <v>0</v>
      </c>
      <c r="U223" s="178">
        <f>Q223</f>
        <v>0</v>
      </c>
    </row>
    <row r="224" spans="1:21" x14ac:dyDescent="0.2">
      <c r="A224" s="11" t="str">
        <f t="shared" si="243"/>
        <v>Lothian</v>
      </c>
      <c r="B224" s="11" t="str">
        <f t="shared" si="244"/>
        <v xml:space="preserve">Melenoma </v>
      </c>
      <c r="C224" s="136" t="str">
        <f t="shared" si="242"/>
        <v>Melenoma</v>
      </c>
      <c r="D224" s="84" t="s">
        <v>79</v>
      </c>
      <c r="E224" s="21" t="s">
        <v>197</v>
      </c>
      <c r="F224" s="23"/>
      <c r="G224" s="24"/>
      <c r="H224" s="24"/>
      <c r="I224" s="25"/>
      <c r="J224" s="23"/>
      <c r="K224" s="24"/>
      <c r="L224" s="24"/>
      <c r="M224" s="25"/>
      <c r="N224" s="23"/>
      <c r="O224" s="24"/>
      <c r="P224" s="24"/>
      <c r="Q224" s="25"/>
      <c r="R224" s="20"/>
      <c r="S224" s="71"/>
      <c r="T224" s="72"/>
      <c r="U224" s="97"/>
    </row>
    <row r="225" spans="1:21" x14ac:dyDescent="0.2">
      <c r="A225" s="11" t="str">
        <f t="shared" si="243"/>
        <v>Lothian</v>
      </c>
      <c r="B225" s="11" t="str">
        <f t="shared" si="244"/>
        <v>Melenoma16</v>
      </c>
      <c r="C225" s="136" t="str">
        <f t="shared" si="242"/>
        <v>Melenoma</v>
      </c>
      <c r="D225" s="86">
        <v>16</v>
      </c>
      <c r="E225" s="427" t="s">
        <v>195</v>
      </c>
      <c r="F225" s="49">
        <v>0</v>
      </c>
      <c r="G225" s="50">
        <v>0</v>
      </c>
      <c r="H225" s="50">
        <v>0</v>
      </c>
      <c r="I225" s="51">
        <v>0</v>
      </c>
      <c r="J225" s="49">
        <v>0</v>
      </c>
      <c r="K225" s="50">
        <v>0</v>
      </c>
      <c r="L225" s="50">
        <v>0</v>
      </c>
      <c r="M225" s="51">
        <v>0</v>
      </c>
      <c r="N225" s="49">
        <v>0</v>
      </c>
      <c r="O225" s="50">
        <v>0</v>
      </c>
      <c r="P225" s="50">
        <v>0</v>
      </c>
      <c r="Q225" s="51">
        <v>0</v>
      </c>
      <c r="R225" s="20"/>
      <c r="S225" s="55"/>
      <c r="T225" s="54"/>
      <c r="U225" s="102"/>
    </row>
    <row r="226" spans="1:21" x14ac:dyDescent="0.2">
      <c r="A226" s="11" t="str">
        <f t="shared" si="243"/>
        <v>Lothian</v>
      </c>
      <c r="B226" s="11" t="str">
        <f t="shared" si="244"/>
        <v>Melenoma17</v>
      </c>
      <c r="C226" s="136" t="str">
        <f t="shared" si="242"/>
        <v>Melenoma</v>
      </c>
      <c r="D226" s="167">
        <v>17</v>
      </c>
      <c r="E226" s="420" t="s">
        <v>193</v>
      </c>
      <c r="F226" s="163">
        <f t="shared" ref="F226:Q226" si="262">F225*F215</f>
        <v>0</v>
      </c>
      <c r="G226" s="164">
        <f t="shared" si="262"/>
        <v>0</v>
      </c>
      <c r="H226" s="164">
        <f t="shared" si="262"/>
        <v>0</v>
      </c>
      <c r="I226" s="166">
        <f t="shared" si="262"/>
        <v>0</v>
      </c>
      <c r="J226" s="163">
        <f t="shared" si="262"/>
        <v>0</v>
      </c>
      <c r="K226" s="164">
        <f t="shared" si="262"/>
        <v>0</v>
      </c>
      <c r="L226" s="164">
        <f t="shared" si="262"/>
        <v>0</v>
      </c>
      <c r="M226" s="166">
        <f t="shared" si="262"/>
        <v>0</v>
      </c>
      <c r="N226" s="163">
        <f t="shared" si="262"/>
        <v>0</v>
      </c>
      <c r="O226" s="164">
        <f t="shared" si="262"/>
        <v>0</v>
      </c>
      <c r="P226" s="164">
        <f t="shared" si="262"/>
        <v>0</v>
      </c>
      <c r="Q226" s="166">
        <f t="shared" si="262"/>
        <v>0</v>
      </c>
      <c r="R226" s="169"/>
      <c r="S226" s="163">
        <f t="shared" ref="S226" si="263">SUM(F226:I226)</f>
        <v>0</v>
      </c>
      <c r="T226" s="164">
        <f t="shared" ref="T226" si="264">SUM(J226:M226)</f>
        <v>0</v>
      </c>
      <c r="U226" s="165">
        <f t="shared" ref="U226" si="265">SUM(N226:Q226)</f>
        <v>0</v>
      </c>
    </row>
    <row r="227" spans="1:21" x14ac:dyDescent="0.2">
      <c r="A227" s="11" t="str">
        <f t="shared" si="243"/>
        <v>Lothian</v>
      </c>
      <c r="B227" s="11" t="str">
        <f t="shared" si="244"/>
        <v>Melenoma18</v>
      </c>
      <c r="C227" s="136" t="str">
        <f t="shared" si="242"/>
        <v>Melenoma</v>
      </c>
      <c r="D227" s="336">
        <v>18</v>
      </c>
      <c r="E227" s="423" t="s">
        <v>194</v>
      </c>
      <c r="F227" s="442">
        <v>0</v>
      </c>
      <c r="G227" s="443">
        <v>0</v>
      </c>
      <c r="H227" s="443">
        <v>0</v>
      </c>
      <c r="I227" s="444">
        <v>0</v>
      </c>
      <c r="J227" s="445">
        <v>0</v>
      </c>
      <c r="K227" s="443">
        <v>0</v>
      </c>
      <c r="L227" s="443">
        <v>0</v>
      </c>
      <c r="M227" s="444">
        <v>0</v>
      </c>
      <c r="N227" s="445">
        <v>0</v>
      </c>
      <c r="O227" s="443">
        <v>0</v>
      </c>
      <c r="P227" s="443">
        <v>0</v>
      </c>
      <c r="Q227" s="444">
        <v>0</v>
      </c>
      <c r="R227" s="204"/>
      <c r="S227" s="424" t="s">
        <v>15</v>
      </c>
      <c r="T227" s="425" t="s">
        <v>15</v>
      </c>
      <c r="U227" s="426" t="s">
        <v>15</v>
      </c>
    </row>
    <row r="228" spans="1:21" ht="13.5" thickBot="1" x14ac:dyDescent="0.25">
      <c r="A228" s="11" t="str">
        <f t="shared" si="243"/>
        <v>Lothian</v>
      </c>
      <c r="B228" s="11" t="str">
        <f t="shared" si="244"/>
        <v>Melenoma19</v>
      </c>
      <c r="C228" s="136" t="str">
        <f t="shared" si="242"/>
        <v>Melenoma</v>
      </c>
      <c r="D228" s="433">
        <v>19</v>
      </c>
      <c r="E228" s="422" t="s">
        <v>196</v>
      </c>
      <c r="F228" s="416">
        <f>F215*F227</f>
        <v>0</v>
      </c>
      <c r="G228" s="417">
        <f t="shared" ref="G228" si="266">G215*G227</f>
        <v>0</v>
      </c>
      <c r="H228" s="417">
        <f t="shared" ref="H228" si="267">H215*H227</f>
        <v>0</v>
      </c>
      <c r="I228" s="418">
        <f t="shared" ref="I228" si="268">I215*I227</f>
        <v>0</v>
      </c>
      <c r="J228" s="419">
        <f t="shared" ref="J228" si="269">J215*J227</f>
        <v>0</v>
      </c>
      <c r="K228" s="417">
        <f t="shared" ref="K228" si="270">K215*K227</f>
        <v>0</v>
      </c>
      <c r="L228" s="417">
        <f t="shared" ref="L228" si="271">L215*L227</f>
        <v>0</v>
      </c>
      <c r="M228" s="418">
        <f t="shared" ref="M228" si="272">M215*M227</f>
        <v>0</v>
      </c>
      <c r="N228" s="419">
        <f t="shared" ref="N228" si="273">N215*N227</f>
        <v>0</v>
      </c>
      <c r="O228" s="417">
        <f t="shared" ref="O228" si="274">O215*O227</f>
        <v>0</v>
      </c>
      <c r="P228" s="417">
        <f t="shared" ref="P228" si="275">P215*P227</f>
        <v>0</v>
      </c>
      <c r="Q228" s="418">
        <f t="shared" ref="Q228" si="276">Q215*Q227</f>
        <v>0</v>
      </c>
      <c r="R228" s="177"/>
      <c r="S228" s="174">
        <f t="shared" ref="S228" si="277">SUM(F228:I228)</f>
        <v>0</v>
      </c>
      <c r="T228" s="175">
        <f t="shared" ref="T228" si="278">SUM(J228:M228)</f>
        <v>0</v>
      </c>
      <c r="U228" s="178">
        <f t="shared" ref="U228" si="279">SUM(N228:Q228)</f>
        <v>0</v>
      </c>
    </row>
    <row r="229" spans="1:21" ht="18.75" thickBot="1" x14ac:dyDescent="0.3">
      <c r="A229" s="11" t="str">
        <f t="shared" si="243"/>
        <v>Lothian</v>
      </c>
      <c r="B229" s="11" t="str">
        <f t="shared" si="244"/>
        <v>OvarianOvarian</v>
      </c>
      <c r="C229" s="137" t="str">
        <f>D229</f>
        <v>Ovarian</v>
      </c>
      <c r="D229" s="431" t="s">
        <v>43</v>
      </c>
      <c r="E229" s="80"/>
      <c r="F229" s="124"/>
      <c r="G229" s="81"/>
      <c r="H229" s="81"/>
      <c r="I229" s="81"/>
      <c r="J229" s="81"/>
      <c r="K229" s="81"/>
      <c r="L229" s="81"/>
      <c r="M229" s="81"/>
      <c r="N229" s="69"/>
      <c r="O229" s="69"/>
      <c r="P229" s="69"/>
      <c r="Q229" s="69"/>
      <c r="R229" s="69"/>
      <c r="S229" s="131"/>
      <c r="T229" s="131"/>
      <c r="U229" s="132"/>
    </row>
    <row r="230" spans="1:21" x14ac:dyDescent="0.2">
      <c r="A230" s="11" t="str">
        <f t="shared" si="243"/>
        <v>Lothian</v>
      </c>
      <c r="B230" s="11" t="str">
        <f t="shared" si="244"/>
        <v>Ovarian1</v>
      </c>
      <c r="C230" s="136" t="str">
        <f>C229</f>
        <v>Ovarian</v>
      </c>
      <c r="D230" s="84">
        <v>1</v>
      </c>
      <c r="E230" s="21" t="s">
        <v>80</v>
      </c>
      <c r="F230" s="197">
        <v>0</v>
      </c>
      <c r="G230" s="20"/>
      <c r="H230" s="20"/>
      <c r="I230" s="117"/>
      <c r="J230" s="116"/>
      <c r="K230" s="20"/>
      <c r="L230" s="20"/>
      <c r="M230" s="117"/>
      <c r="N230" s="116"/>
      <c r="O230" s="20"/>
      <c r="P230" s="20"/>
      <c r="Q230" s="117"/>
      <c r="R230" s="20"/>
      <c r="S230" s="114"/>
      <c r="T230" s="65"/>
      <c r="U230" s="115"/>
    </row>
    <row r="231" spans="1:21" x14ac:dyDescent="0.2">
      <c r="A231" s="11" t="str">
        <f t="shared" si="243"/>
        <v>Lothian</v>
      </c>
      <c r="B231" s="11" t="str">
        <f t="shared" si="244"/>
        <v>Ovarian2</v>
      </c>
      <c r="C231" s="136" t="str">
        <f t="shared" ref="C231:C255" si="280">C230</f>
        <v>Ovarian</v>
      </c>
      <c r="D231" s="84">
        <v>2</v>
      </c>
      <c r="E231" s="21" t="s">
        <v>81</v>
      </c>
      <c r="F231" s="197">
        <v>0</v>
      </c>
      <c r="G231" s="20"/>
      <c r="H231" s="20"/>
      <c r="I231" s="117"/>
      <c r="J231" s="116"/>
      <c r="K231" s="20"/>
      <c r="L231" s="20"/>
      <c r="M231" s="117"/>
      <c r="N231" s="116"/>
      <c r="O231" s="20"/>
      <c r="P231" s="20"/>
      <c r="Q231" s="117"/>
      <c r="R231" s="20"/>
      <c r="S231" s="114"/>
      <c r="T231" s="65"/>
      <c r="U231" s="115"/>
    </row>
    <row r="232" spans="1:21" x14ac:dyDescent="0.2">
      <c r="A232" s="11" t="str">
        <f t="shared" si="243"/>
        <v>Lothian</v>
      </c>
      <c r="B232" s="11" t="str">
        <f t="shared" si="244"/>
        <v>Ovarian3</v>
      </c>
      <c r="C232" s="136" t="str">
        <f t="shared" si="280"/>
        <v>Ovarian</v>
      </c>
      <c r="D232" s="84">
        <v>3</v>
      </c>
      <c r="E232" s="21" t="s">
        <v>205</v>
      </c>
      <c r="F232" s="197">
        <v>0</v>
      </c>
      <c r="G232" s="20"/>
      <c r="H232" s="20"/>
      <c r="I232" s="117"/>
      <c r="J232" s="116"/>
      <c r="K232" s="20"/>
      <c r="L232" s="20"/>
      <c r="M232" s="117"/>
      <c r="N232" s="116"/>
      <c r="O232" s="20"/>
      <c r="P232" s="20"/>
      <c r="Q232" s="117"/>
      <c r="R232" s="20"/>
      <c r="S232" s="114"/>
      <c r="T232" s="65"/>
      <c r="U232" s="115"/>
    </row>
    <row r="233" spans="1:21" x14ac:dyDescent="0.2">
      <c r="A233" s="11" t="str">
        <f t="shared" si="243"/>
        <v>Lothian</v>
      </c>
      <c r="B233" s="11" t="str">
        <f t="shared" si="244"/>
        <v xml:space="preserve">Ovarian </v>
      </c>
      <c r="C233" s="136" t="str">
        <f t="shared" si="280"/>
        <v>Ovarian</v>
      </c>
      <c r="D233" s="85" t="s">
        <v>79</v>
      </c>
      <c r="E233" s="20"/>
      <c r="F233" s="116"/>
      <c r="G233" s="20"/>
      <c r="H233" s="20"/>
      <c r="I233" s="117"/>
      <c r="J233" s="116"/>
      <c r="K233" s="20"/>
      <c r="L233" s="20"/>
      <c r="M233" s="117"/>
      <c r="N233" s="116"/>
      <c r="O233" s="20"/>
      <c r="P233" s="20"/>
      <c r="Q233" s="117"/>
      <c r="R233" s="20"/>
      <c r="S233" s="114"/>
      <c r="T233" s="65"/>
      <c r="U233" s="115"/>
    </row>
    <row r="234" spans="1:21" x14ac:dyDescent="0.2">
      <c r="A234" s="11" t="str">
        <f t="shared" si="243"/>
        <v>Lothian</v>
      </c>
      <c r="B234" s="11" t="str">
        <f t="shared" si="244"/>
        <v xml:space="preserve">Ovarian </v>
      </c>
      <c r="C234" s="136" t="str">
        <f t="shared" si="280"/>
        <v>Ovarian</v>
      </c>
      <c r="D234" s="84" t="s">
        <v>79</v>
      </c>
      <c r="E234" s="21" t="s">
        <v>33</v>
      </c>
      <c r="F234" s="23"/>
      <c r="G234" s="24"/>
      <c r="H234" s="24"/>
      <c r="I234" s="25"/>
      <c r="J234" s="23"/>
      <c r="K234" s="24"/>
      <c r="L234" s="24"/>
      <c r="M234" s="25"/>
      <c r="N234" s="23"/>
      <c r="O234" s="24"/>
      <c r="P234" s="24"/>
      <c r="Q234" s="25"/>
      <c r="R234" s="20"/>
      <c r="S234" s="71"/>
      <c r="T234" s="72"/>
      <c r="U234" s="97"/>
    </row>
    <row r="235" spans="1:21" x14ac:dyDescent="0.2">
      <c r="A235" s="11" t="str">
        <f t="shared" si="243"/>
        <v>Lothian</v>
      </c>
      <c r="B235" s="11" t="str">
        <f t="shared" si="244"/>
        <v>Ovarian4</v>
      </c>
      <c r="C235" s="136" t="str">
        <f t="shared" si="280"/>
        <v>Ovarian</v>
      </c>
      <c r="D235" s="86">
        <v>4</v>
      </c>
      <c r="E235" s="44" t="s">
        <v>206</v>
      </c>
      <c r="F235" s="27"/>
      <c r="G235" s="28"/>
      <c r="H235" s="28"/>
      <c r="I235" s="29"/>
      <c r="J235" s="27"/>
      <c r="K235" s="28"/>
      <c r="L235" s="28"/>
      <c r="M235" s="29"/>
      <c r="N235" s="27"/>
      <c r="O235" s="28"/>
      <c r="P235" s="28"/>
      <c r="Q235" s="29"/>
      <c r="R235" s="20"/>
      <c r="S235" s="179">
        <f>SUM(F235:I235)</f>
        <v>0</v>
      </c>
      <c r="T235" s="180">
        <f>SUM(J235:M235)</f>
        <v>0</v>
      </c>
      <c r="U235" s="181">
        <f>SUM(N235:Q235)</f>
        <v>0</v>
      </c>
    </row>
    <row r="236" spans="1:21" x14ac:dyDescent="0.2">
      <c r="A236" s="11" t="str">
        <f t="shared" si="243"/>
        <v>Lothian</v>
      </c>
      <c r="B236" s="11" t="str">
        <f t="shared" si="244"/>
        <v>Ovarian5</v>
      </c>
      <c r="C236" s="136" t="str">
        <f t="shared" si="280"/>
        <v>Ovarian</v>
      </c>
      <c r="D236" s="87">
        <v>5</v>
      </c>
      <c r="E236" s="45" t="s">
        <v>13</v>
      </c>
      <c r="F236" s="31"/>
      <c r="G236" s="32"/>
      <c r="H236" s="32"/>
      <c r="I236" s="33"/>
      <c r="J236" s="31"/>
      <c r="K236" s="32"/>
      <c r="L236" s="32"/>
      <c r="M236" s="33"/>
      <c r="N236" s="31"/>
      <c r="O236" s="32"/>
      <c r="P236" s="32"/>
      <c r="Q236" s="33"/>
      <c r="R236" s="20"/>
      <c r="S236" s="159">
        <f t="shared" ref="S236" si="281">SUM(F236:I236)</f>
        <v>0</v>
      </c>
      <c r="T236" s="160">
        <f t="shared" ref="T236" si="282">SUM(J236:M236)</f>
        <v>0</v>
      </c>
      <c r="U236" s="162">
        <f t="shared" ref="U236" si="283">SUM(N236:Q236)</f>
        <v>0</v>
      </c>
    </row>
    <row r="237" spans="1:21" x14ac:dyDescent="0.2">
      <c r="A237" s="11" t="str">
        <f t="shared" si="243"/>
        <v>Lothian</v>
      </c>
      <c r="B237" s="11" t="str">
        <f t="shared" si="244"/>
        <v>Ovarian6</v>
      </c>
      <c r="C237" s="136" t="str">
        <f t="shared" si="280"/>
        <v>Ovarian</v>
      </c>
      <c r="D237" s="84">
        <v>6</v>
      </c>
      <c r="E237" s="21" t="s">
        <v>16</v>
      </c>
      <c r="F237" s="62">
        <f>F235-F236</f>
        <v>0</v>
      </c>
      <c r="G237" s="63">
        <f t="shared" ref="G237:Q237" si="284">G235-G236</f>
        <v>0</v>
      </c>
      <c r="H237" s="63">
        <f t="shared" si="284"/>
        <v>0</v>
      </c>
      <c r="I237" s="64">
        <f t="shared" si="284"/>
        <v>0</v>
      </c>
      <c r="J237" s="62">
        <f t="shared" si="284"/>
        <v>0</v>
      </c>
      <c r="K237" s="63">
        <f t="shared" si="284"/>
        <v>0</v>
      </c>
      <c r="L237" s="63">
        <f t="shared" si="284"/>
        <v>0</v>
      </c>
      <c r="M237" s="64">
        <f t="shared" si="284"/>
        <v>0</v>
      </c>
      <c r="N237" s="62">
        <f t="shared" si="284"/>
        <v>0</v>
      </c>
      <c r="O237" s="63">
        <f t="shared" si="284"/>
        <v>0</v>
      </c>
      <c r="P237" s="63">
        <f t="shared" si="284"/>
        <v>0</v>
      </c>
      <c r="Q237" s="64">
        <f t="shared" si="284"/>
        <v>0</v>
      </c>
      <c r="R237" s="65"/>
      <c r="S237" s="64">
        <f t="shared" ref="S237:U237" si="285">S235-S236</f>
        <v>0</v>
      </c>
      <c r="T237" s="63">
        <f t="shared" si="285"/>
        <v>0</v>
      </c>
      <c r="U237" s="100">
        <f t="shared" si="285"/>
        <v>0</v>
      </c>
    </row>
    <row r="238" spans="1:21" x14ac:dyDescent="0.2">
      <c r="A238" s="11" t="str">
        <f t="shared" si="243"/>
        <v>Lothian</v>
      </c>
      <c r="B238" s="11" t="str">
        <f t="shared" si="244"/>
        <v xml:space="preserve">Ovarian </v>
      </c>
      <c r="C238" s="136" t="str">
        <f t="shared" si="280"/>
        <v>Ovarian</v>
      </c>
      <c r="D238" s="88" t="s">
        <v>79</v>
      </c>
      <c r="E238" s="34"/>
      <c r="F238" s="35"/>
      <c r="G238" s="36"/>
      <c r="H238" s="36"/>
      <c r="I238" s="37"/>
      <c r="J238" s="38"/>
      <c r="K238" s="39"/>
      <c r="L238" s="39"/>
      <c r="M238" s="40"/>
      <c r="N238" s="38"/>
      <c r="O238" s="39"/>
      <c r="P238" s="39"/>
      <c r="Q238" s="40"/>
      <c r="R238" s="41"/>
      <c r="S238" s="77"/>
      <c r="T238" s="56"/>
      <c r="U238" s="101"/>
    </row>
    <row r="239" spans="1:21" x14ac:dyDescent="0.2">
      <c r="A239" s="11" t="str">
        <f t="shared" si="243"/>
        <v>Lothian</v>
      </c>
      <c r="B239" s="11" t="str">
        <f t="shared" si="244"/>
        <v xml:space="preserve">Ovarian </v>
      </c>
      <c r="C239" s="136" t="str">
        <f t="shared" si="280"/>
        <v>Ovarian</v>
      </c>
      <c r="D239" s="84" t="s">
        <v>79</v>
      </c>
      <c r="E239" s="21" t="s">
        <v>29</v>
      </c>
      <c r="F239" s="23"/>
      <c r="G239" s="24"/>
      <c r="H239" s="24"/>
      <c r="I239" s="25"/>
      <c r="J239" s="23"/>
      <c r="K239" s="24"/>
      <c r="L239" s="24"/>
      <c r="M239" s="25"/>
      <c r="N239" s="23"/>
      <c r="O239" s="24"/>
      <c r="P239" s="24"/>
      <c r="Q239" s="25"/>
      <c r="R239" s="20"/>
      <c r="S239" s="71"/>
      <c r="T239" s="72"/>
      <c r="U239" s="97"/>
    </row>
    <row r="240" spans="1:21" x14ac:dyDescent="0.2">
      <c r="A240" s="11" t="str">
        <f t="shared" si="243"/>
        <v>Lothian</v>
      </c>
      <c r="B240" s="11" t="str">
        <f t="shared" si="244"/>
        <v>Ovarian7</v>
      </c>
      <c r="C240" s="136" t="str">
        <f t="shared" si="280"/>
        <v>Ovarian</v>
      </c>
      <c r="D240" s="86">
        <v>7</v>
      </c>
      <c r="E240" s="44" t="s">
        <v>46</v>
      </c>
      <c r="F240" s="27"/>
      <c r="G240" s="28"/>
      <c r="H240" s="28"/>
      <c r="I240" s="29"/>
      <c r="J240" s="27"/>
      <c r="K240" s="28"/>
      <c r="L240" s="28"/>
      <c r="M240" s="29"/>
      <c r="N240" s="27"/>
      <c r="O240" s="28"/>
      <c r="P240" s="28"/>
      <c r="Q240" s="29"/>
      <c r="R240" s="39"/>
      <c r="S240" s="153">
        <f>SUM(F240:I240)</f>
        <v>0</v>
      </c>
      <c r="T240" s="154">
        <f>SUM(J240:M240)</f>
        <v>0</v>
      </c>
      <c r="U240" s="157">
        <f>SUM(N240:Q240)</f>
        <v>0</v>
      </c>
    </row>
    <row r="241" spans="1:21" x14ac:dyDescent="0.2">
      <c r="A241" s="11" t="str">
        <f t="shared" si="243"/>
        <v>Lothian</v>
      </c>
      <c r="B241" s="11" t="str">
        <f t="shared" si="244"/>
        <v>Ovarian8</v>
      </c>
      <c r="C241" s="136" t="str">
        <f t="shared" si="280"/>
        <v>Ovarian</v>
      </c>
      <c r="D241" s="86">
        <v>8</v>
      </c>
      <c r="E241" s="45" t="s">
        <v>53</v>
      </c>
      <c r="F241" s="31"/>
      <c r="G241" s="32"/>
      <c r="H241" s="32"/>
      <c r="I241" s="33"/>
      <c r="J241" s="31"/>
      <c r="K241" s="32"/>
      <c r="L241" s="32"/>
      <c r="M241" s="33"/>
      <c r="N241" s="31"/>
      <c r="O241" s="32"/>
      <c r="P241" s="32"/>
      <c r="Q241" s="33"/>
      <c r="R241" s="39"/>
      <c r="S241" s="159">
        <f t="shared" ref="S241:S242" si="286">SUM(F241:I241)</f>
        <v>0</v>
      </c>
      <c r="T241" s="160">
        <f t="shared" ref="T241:T242" si="287">SUM(J241:M241)</f>
        <v>0</v>
      </c>
      <c r="U241" s="162">
        <f t="shared" ref="U241:U242" si="288">SUM(N241:Q241)</f>
        <v>0</v>
      </c>
    </row>
    <row r="242" spans="1:21" x14ac:dyDescent="0.2">
      <c r="A242" s="11" t="str">
        <f t="shared" si="243"/>
        <v>Lothian</v>
      </c>
      <c r="B242" s="11" t="str">
        <f t="shared" si="244"/>
        <v>Ovarian9</v>
      </c>
      <c r="C242" s="136" t="str">
        <f t="shared" si="280"/>
        <v>Ovarian</v>
      </c>
      <c r="D242" s="84">
        <v>9</v>
      </c>
      <c r="E242" s="21" t="s">
        <v>32</v>
      </c>
      <c r="F242" s="62">
        <f t="shared" ref="F242:Q242" si="289">SUM(F240:F241)</f>
        <v>0</v>
      </c>
      <c r="G242" s="63">
        <f t="shared" si="289"/>
        <v>0</v>
      </c>
      <c r="H242" s="63">
        <f t="shared" si="289"/>
        <v>0</v>
      </c>
      <c r="I242" s="64">
        <f t="shared" si="289"/>
        <v>0</v>
      </c>
      <c r="J242" s="62">
        <f t="shared" si="289"/>
        <v>0</v>
      </c>
      <c r="K242" s="63">
        <f t="shared" si="289"/>
        <v>0</v>
      </c>
      <c r="L242" s="63">
        <f t="shared" si="289"/>
        <v>0</v>
      </c>
      <c r="M242" s="64">
        <f t="shared" si="289"/>
        <v>0</v>
      </c>
      <c r="N242" s="62">
        <f t="shared" si="289"/>
        <v>0</v>
      </c>
      <c r="O242" s="63">
        <f t="shared" si="289"/>
        <v>0</v>
      </c>
      <c r="P242" s="63">
        <f t="shared" si="289"/>
        <v>0</v>
      </c>
      <c r="Q242" s="64">
        <f t="shared" si="289"/>
        <v>0</v>
      </c>
      <c r="R242" s="65"/>
      <c r="S242" s="62">
        <f t="shared" si="286"/>
        <v>0</v>
      </c>
      <c r="T242" s="63">
        <f t="shared" si="287"/>
        <v>0</v>
      </c>
      <c r="U242" s="100">
        <f t="shared" si="288"/>
        <v>0</v>
      </c>
    </row>
    <row r="243" spans="1:21" x14ac:dyDescent="0.2">
      <c r="A243" s="11" t="str">
        <f t="shared" si="243"/>
        <v>Lothian</v>
      </c>
      <c r="B243" s="11" t="str">
        <f t="shared" si="244"/>
        <v xml:space="preserve">Ovarian </v>
      </c>
      <c r="C243" s="136" t="str">
        <f t="shared" si="280"/>
        <v>Ovarian</v>
      </c>
      <c r="D243" s="89" t="s">
        <v>79</v>
      </c>
      <c r="E243" s="43"/>
      <c r="F243" s="38"/>
      <c r="G243" s="39"/>
      <c r="H243" s="39"/>
      <c r="I243" s="40"/>
      <c r="J243" s="38"/>
      <c r="K243" s="39"/>
      <c r="L243" s="39"/>
      <c r="M243" s="40"/>
      <c r="N243" s="38"/>
      <c r="O243" s="39"/>
      <c r="P243" s="39"/>
      <c r="Q243" s="40"/>
      <c r="R243" s="39"/>
      <c r="S243" s="77"/>
      <c r="T243" s="56"/>
      <c r="U243" s="101"/>
    </row>
    <row r="244" spans="1:21" x14ac:dyDescent="0.2">
      <c r="A244" s="11" t="str">
        <f t="shared" si="243"/>
        <v>Lothian</v>
      </c>
      <c r="B244" s="11" t="str">
        <f t="shared" si="244"/>
        <v xml:space="preserve">Ovarian </v>
      </c>
      <c r="C244" s="136" t="str">
        <f t="shared" si="280"/>
        <v>Ovarian</v>
      </c>
      <c r="D244" s="84" t="s">
        <v>79</v>
      </c>
      <c r="E244" s="21" t="s">
        <v>24</v>
      </c>
      <c r="F244" s="23"/>
      <c r="G244" s="24"/>
      <c r="H244" s="24"/>
      <c r="I244" s="25"/>
      <c r="J244" s="23"/>
      <c r="K244" s="24"/>
      <c r="L244" s="24"/>
      <c r="M244" s="25"/>
      <c r="N244" s="23"/>
      <c r="O244" s="24"/>
      <c r="P244" s="24"/>
      <c r="Q244" s="25"/>
      <c r="R244" s="39"/>
      <c r="S244" s="71"/>
      <c r="T244" s="72"/>
      <c r="U244" s="97"/>
    </row>
    <row r="245" spans="1:21" x14ac:dyDescent="0.2">
      <c r="A245" s="11" t="str">
        <f t="shared" si="243"/>
        <v>Lothian</v>
      </c>
      <c r="B245" s="11" t="str">
        <f t="shared" si="244"/>
        <v>Ovarian10</v>
      </c>
      <c r="C245" s="136" t="str">
        <f t="shared" si="280"/>
        <v>Ovarian</v>
      </c>
      <c r="D245" s="151">
        <v>10</v>
      </c>
      <c r="E245" s="152" t="s">
        <v>109</v>
      </c>
      <c r="F245" s="153">
        <f>F237-F240</f>
        <v>0</v>
      </c>
      <c r="G245" s="154">
        <f t="shared" ref="G245:Q245" si="290">G237-G240</f>
        <v>0</v>
      </c>
      <c r="H245" s="154">
        <f t="shared" si="290"/>
        <v>0</v>
      </c>
      <c r="I245" s="155">
        <f t="shared" si="290"/>
        <v>0</v>
      </c>
      <c r="J245" s="153">
        <f t="shared" si="290"/>
        <v>0</v>
      </c>
      <c r="K245" s="154">
        <f t="shared" si="290"/>
        <v>0</v>
      </c>
      <c r="L245" s="154">
        <f t="shared" si="290"/>
        <v>0</v>
      </c>
      <c r="M245" s="155">
        <f t="shared" si="290"/>
        <v>0</v>
      </c>
      <c r="N245" s="153">
        <f t="shared" si="290"/>
        <v>0</v>
      </c>
      <c r="O245" s="154">
        <f t="shared" si="290"/>
        <v>0</v>
      </c>
      <c r="P245" s="154">
        <f t="shared" si="290"/>
        <v>0</v>
      </c>
      <c r="Q245" s="155">
        <f t="shared" si="290"/>
        <v>0</v>
      </c>
      <c r="R245" s="156"/>
      <c r="S245" s="159">
        <f t="shared" ref="S245:U245" si="291">S237-S240</f>
        <v>0</v>
      </c>
      <c r="T245" s="154">
        <f t="shared" si="291"/>
        <v>0</v>
      </c>
      <c r="U245" s="157">
        <f t="shared" si="291"/>
        <v>0</v>
      </c>
    </row>
    <row r="246" spans="1:21" x14ac:dyDescent="0.2">
      <c r="A246" s="11" t="str">
        <f t="shared" si="243"/>
        <v>Lothian</v>
      </c>
      <c r="B246" s="11" t="str">
        <f t="shared" si="244"/>
        <v>Ovarian11</v>
      </c>
      <c r="C246" s="136" t="str">
        <f t="shared" si="280"/>
        <v>Ovarian</v>
      </c>
      <c r="D246" s="151">
        <v>11</v>
      </c>
      <c r="E246" s="152" t="s">
        <v>110</v>
      </c>
      <c r="F246" s="159">
        <f t="shared" ref="F246:U246" si="292">F237-F242</f>
        <v>0</v>
      </c>
      <c r="G246" s="160">
        <f t="shared" si="292"/>
        <v>0</v>
      </c>
      <c r="H246" s="160">
        <f t="shared" si="292"/>
        <v>0</v>
      </c>
      <c r="I246" s="161">
        <f t="shared" si="292"/>
        <v>0</v>
      </c>
      <c r="J246" s="159">
        <f t="shared" si="292"/>
        <v>0</v>
      </c>
      <c r="K246" s="160">
        <f t="shared" si="292"/>
        <v>0</v>
      </c>
      <c r="L246" s="160">
        <f t="shared" si="292"/>
        <v>0</v>
      </c>
      <c r="M246" s="161">
        <f t="shared" si="292"/>
        <v>0</v>
      </c>
      <c r="N246" s="159">
        <f t="shared" si="292"/>
        <v>0</v>
      </c>
      <c r="O246" s="160">
        <f t="shared" si="292"/>
        <v>0</v>
      </c>
      <c r="P246" s="160">
        <f t="shared" si="292"/>
        <v>0</v>
      </c>
      <c r="Q246" s="161">
        <f t="shared" si="292"/>
        <v>0</v>
      </c>
      <c r="R246" s="156">
        <f t="shared" si="292"/>
        <v>0</v>
      </c>
      <c r="S246" s="159">
        <f t="shared" si="292"/>
        <v>0</v>
      </c>
      <c r="T246" s="160">
        <f t="shared" si="292"/>
        <v>0</v>
      </c>
      <c r="U246" s="162">
        <f t="shared" si="292"/>
        <v>0</v>
      </c>
    </row>
    <row r="247" spans="1:21" x14ac:dyDescent="0.2">
      <c r="A247" s="11" t="str">
        <f t="shared" si="243"/>
        <v>Lothian</v>
      </c>
      <c r="B247" s="11" t="str">
        <f t="shared" si="244"/>
        <v>Ovarian12</v>
      </c>
      <c r="C247" s="136" t="str">
        <f t="shared" si="280"/>
        <v>Ovarian</v>
      </c>
      <c r="D247" s="151">
        <v>12</v>
      </c>
      <c r="E247" s="158" t="s">
        <v>27</v>
      </c>
      <c r="F247" s="170">
        <f>F232+F246</f>
        <v>0</v>
      </c>
      <c r="G247" s="164">
        <f>F247+G246</f>
        <v>0</v>
      </c>
      <c r="H247" s="164">
        <f t="shared" ref="H247:Q247" si="293">G247+H246</f>
        <v>0</v>
      </c>
      <c r="I247" s="166">
        <f t="shared" si="293"/>
        <v>0</v>
      </c>
      <c r="J247" s="163">
        <f t="shared" si="293"/>
        <v>0</v>
      </c>
      <c r="K247" s="164">
        <f t="shared" si="293"/>
        <v>0</v>
      </c>
      <c r="L247" s="164">
        <f t="shared" si="293"/>
        <v>0</v>
      </c>
      <c r="M247" s="166">
        <f t="shared" si="293"/>
        <v>0</v>
      </c>
      <c r="N247" s="163">
        <f t="shared" si="293"/>
        <v>0</v>
      </c>
      <c r="O247" s="164">
        <f t="shared" si="293"/>
        <v>0</v>
      </c>
      <c r="P247" s="164">
        <f t="shared" si="293"/>
        <v>0</v>
      </c>
      <c r="Q247" s="166">
        <f t="shared" si="293"/>
        <v>0</v>
      </c>
      <c r="R247" s="156"/>
      <c r="S247" s="163">
        <f>I247</f>
        <v>0</v>
      </c>
      <c r="T247" s="164">
        <f>M247</f>
        <v>0</v>
      </c>
      <c r="U247" s="165">
        <f>Q247</f>
        <v>0</v>
      </c>
    </row>
    <row r="248" spans="1:21" x14ac:dyDescent="0.2">
      <c r="A248" s="11" t="str">
        <f t="shared" si="243"/>
        <v>Lothian</v>
      </c>
      <c r="B248" s="11" t="str">
        <f t="shared" si="244"/>
        <v>Ovarian13</v>
      </c>
      <c r="C248" s="136" t="str">
        <f t="shared" si="280"/>
        <v>Ovarian</v>
      </c>
      <c r="D248" s="151">
        <v>13</v>
      </c>
      <c r="E248" s="152" t="s">
        <v>25</v>
      </c>
      <c r="F248" s="163" t="e">
        <f>F247/(F242/13)</f>
        <v>#DIV/0!</v>
      </c>
      <c r="G248" s="164" t="e">
        <f t="shared" ref="G248:Q248" si="294">G247/(G242/13)</f>
        <v>#DIV/0!</v>
      </c>
      <c r="H248" s="164" t="e">
        <f t="shared" si="294"/>
        <v>#DIV/0!</v>
      </c>
      <c r="I248" s="166" t="e">
        <f t="shared" si="294"/>
        <v>#DIV/0!</v>
      </c>
      <c r="J248" s="163" t="e">
        <f t="shared" si="294"/>
        <v>#DIV/0!</v>
      </c>
      <c r="K248" s="164" t="e">
        <f t="shared" si="294"/>
        <v>#DIV/0!</v>
      </c>
      <c r="L248" s="164" t="e">
        <f t="shared" si="294"/>
        <v>#DIV/0!</v>
      </c>
      <c r="M248" s="166" t="e">
        <f t="shared" si="294"/>
        <v>#DIV/0!</v>
      </c>
      <c r="N248" s="163" t="e">
        <f t="shared" si="294"/>
        <v>#DIV/0!</v>
      </c>
      <c r="O248" s="164" t="e">
        <f t="shared" si="294"/>
        <v>#DIV/0!</v>
      </c>
      <c r="P248" s="164" t="e">
        <f t="shared" si="294"/>
        <v>#DIV/0!</v>
      </c>
      <c r="Q248" s="166" t="e">
        <f t="shared" si="294"/>
        <v>#DIV/0!</v>
      </c>
      <c r="R248" s="156"/>
      <c r="S248" s="163" t="e">
        <f t="shared" ref="S248" si="295">I248</f>
        <v>#DIV/0!</v>
      </c>
      <c r="T248" s="164" t="e">
        <f t="shared" ref="T248" si="296">M248</f>
        <v>#DIV/0!</v>
      </c>
      <c r="U248" s="165" t="e">
        <f t="shared" ref="U248" si="297">Q248</f>
        <v>#DIV/0!</v>
      </c>
    </row>
    <row r="249" spans="1:21" x14ac:dyDescent="0.2">
      <c r="A249" s="11" t="str">
        <f t="shared" si="243"/>
        <v>Lothian</v>
      </c>
      <c r="B249" s="11" t="str">
        <f t="shared" si="244"/>
        <v>Ovarian14</v>
      </c>
      <c r="C249" s="136" t="str">
        <f t="shared" si="280"/>
        <v>Ovarian</v>
      </c>
      <c r="D249" s="86">
        <v>14</v>
      </c>
      <c r="E249" s="447" t="s">
        <v>207</v>
      </c>
      <c r="F249" s="48"/>
      <c r="G249" s="46"/>
      <c r="H249" s="46"/>
      <c r="I249" s="47"/>
      <c r="J249" s="48"/>
      <c r="K249" s="46"/>
      <c r="L249" s="46"/>
      <c r="M249" s="47"/>
      <c r="N249" s="48"/>
      <c r="O249" s="46"/>
      <c r="P249" s="46"/>
      <c r="Q249" s="47"/>
      <c r="R249" s="39"/>
      <c r="S249" s="163">
        <f>I249</f>
        <v>0</v>
      </c>
      <c r="T249" s="164">
        <f>M249</f>
        <v>0</v>
      </c>
      <c r="U249" s="165">
        <f>Q249</f>
        <v>0</v>
      </c>
    </row>
    <row r="250" spans="1:21" ht="13.5" thickBot="1" x14ac:dyDescent="0.25">
      <c r="A250" s="11" t="str">
        <f t="shared" si="243"/>
        <v>Lothian</v>
      </c>
      <c r="B250" s="11" t="str">
        <f t="shared" si="244"/>
        <v>Ovarian15</v>
      </c>
      <c r="C250" s="136" t="str">
        <f t="shared" si="280"/>
        <v>Ovarian</v>
      </c>
      <c r="D250" s="86">
        <v>15</v>
      </c>
      <c r="E250" s="44" t="s">
        <v>208</v>
      </c>
      <c r="F250" s="48"/>
      <c r="G250" s="46"/>
      <c r="H250" s="46"/>
      <c r="I250" s="47"/>
      <c r="J250" s="48"/>
      <c r="K250" s="46"/>
      <c r="L250" s="46"/>
      <c r="M250" s="47"/>
      <c r="N250" s="48"/>
      <c r="O250" s="46"/>
      <c r="P250" s="46"/>
      <c r="Q250" s="47"/>
      <c r="R250" s="39"/>
      <c r="S250" s="174">
        <f>I250</f>
        <v>0</v>
      </c>
      <c r="T250" s="175">
        <f>M250</f>
        <v>0</v>
      </c>
      <c r="U250" s="178">
        <f>Q250</f>
        <v>0</v>
      </c>
    </row>
    <row r="251" spans="1:21" x14ac:dyDescent="0.2">
      <c r="A251" s="11" t="str">
        <f t="shared" si="243"/>
        <v>Lothian</v>
      </c>
      <c r="B251" s="11" t="str">
        <f t="shared" si="244"/>
        <v xml:space="preserve">Ovarian </v>
      </c>
      <c r="C251" s="136" t="str">
        <f t="shared" si="280"/>
        <v>Ovarian</v>
      </c>
      <c r="D251" s="84" t="s">
        <v>79</v>
      </c>
      <c r="E251" s="21" t="s">
        <v>197</v>
      </c>
      <c r="F251" s="23"/>
      <c r="G251" s="24"/>
      <c r="H251" s="24"/>
      <c r="I251" s="25"/>
      <c r="J251" s="23"/>
      <c r="K251" s="24"/>
      <c r="L251" s="24"/>
      <c r="M251" s="25"/>
      <c r="N251" s="23"/>
      <c r="O251" s="24"/>
      <c r="P251" s="24"/>
      <c r="Q251" s="25"/>
      <c r="R251" s="20"/>
      <c r="S251" s="71"/>
      <c r="T251" s="72"/>
      <c r="U251" s="97"/>
    </row>
    <row r="252" spans="1:21" x14ac:dyDescent="0.2">
      <c r="A252" s="11" t="str">
        <f t="shared" si="243"/>
        <v>Lothian</v>
      </c>
      <c r="B252" s="11" t="str">
        <f t="shared" si="244"/>
        <v>Ovarian16</v>
      </c>
      <c r="C252" s="136" t="str">
        <f t="shared" si="280"/>
        <v>Ovarian</v>
      </c>
      <c r="D252" s="86">
        <v>16</v>
      </c>
      <c r="E252" s="427" t="s">
        <v>195</v>
      </c>
      <c r="F252" s="49">
        <v>0</v>
      </c>
      <c r="G252" s="50">
        <v>0</v>
      </c>
      <c r="H252" s="50">
        <v>0</v>
      </c>
      <c r="I252" s="51">
        <v>0</v>
      </c>
      <c r="J252" s="49">
        <v>0</v>
      </c>
      <c r="K252" s="50">
        <v>0</v>
      </c>
      <c r="L252" s="50">
        <v>0</v>
      </c>
      <c r="M252" s="51">
        <v>0</v>
      </c>
      <c r="N252" s="49">
        <v>0</v>
      </c>
      <c r="O252" s="50">
        <v>0</v>
      </c>
      <c r="P252" s="50">
        <v>0</v>
      </c>
      <c r="Q252" s="51">
        <v>0</v>
      </c>
      <c r="R252" s="20"/>
      <c r="S252" s="55"/>
      <c r="T252" s="54"/>
      <c r="U252" s="102"/>
    </row>
    <row r="253" spans="1:21" x14ac:dyDescent="0.2">
      <c r="A253" s="11" t="str">
        <f t="shared" si="243"/>
        <v>Lothian</v>
      </c>
      <c r="B253" s="11" t="str">
        <f t="shared" si="244"/>
        <v>Ovarian17</v>
      </c>
      <c r="C253" s="136" t="str">
        <f t="shared" si="280"/>
        <v>Ovarian</v>
      </c>
      <c r="D253" s="167">
        <v>17</v>
      </c>
      <c r="E253" s="420" t="s">
        <v>193</v>
      </c>
      <c r="F253" s="163">
        <f t="shared" ref="F253:Q253" si="298">F252*F242</f>
        <v>0</v>
      </c>
      <c r="G253" s="164">
        <f t="shared" si="298"/>
        <v>0</v>
      </c>
      <c r="H253" s="164">
        <f t="shared" si="298"/>
        <v>0</v>
      </c>
      <c r="I253" s="166">
        <f t="shared" si="298"/>
        <v>0</v>
      </c>
      <c r="J253" s="163">
        <f t="shared" si="298"/>
        <v>0</v>
      </c>
      <c r="K253" s="164">
        <f t="shared" si="298"/>
        <v>0</v>
      </c>
      <c r="L253" s="164">
        <f t="shared" si="298"/>
        <v>0</v>
      </c>
      <c r="M253" s="166">
        <f t="shared" si="298"/>
        <v>0</v>
      </c>
      <c r="N253" s="163">
        <f t="shared" si="298"/>
        <v>0</v>
      </c>
      <c r="O253" s="164">
        <f t="shared" si="298"/>
        <v>0</v>
      </c>
      <c r="P253" s="164">
        <f t="shared" si="298"/>
        <v>0</v>
      </c>
      <c r="Q253" s="166">
        <f t="shared" si="298"/>
        <v>0</v>
      </c>
      <c r="R253" s="169"/>
      <c r="S253" s="163">
        <f t="shared" ref="S253" si="299">SUM(F253:I253)</f>
        <v>0</v>
      </c>
      <c r="T253" s="164">
        <f t="shared" ref="T253" si="300">SUM(J253:M253)</f>
        <v>0</v>
      </c>
      <c r="U253" s="165">
        <f t="shared" ref="U253" si="301">SUM(N253:Q253)</f>
        <v>0</v>
      </c>
    </row>
    <row r="254" spans="1:21" x14ac:dyDescent="0.2">
      <c r="A254" s="11" t="str">
        <f t="shared" si="243"/>
        <v>Lothian</v>
      </c>
      <c r="B254" s="11" t="str">
        <f t="shared" si="244"/>
        <v>Ovarian18</v>
      </c>
      <c r="C254" s="136" t="str">
        <f t="shared" si="280"/>
        <v>Ovarian</v>
      </c>
      <c r="D254" s="336">
        <v>18</v>
      </c>
      <c r="E254" s="423" t="s">
        <v>194</v>
      </c>
      <c r="F254" s="442">
        <v>0</v>
      </c>
      <c r="G254" s="443">
        <v>0</v>
      </c>
      <c r="H254" s="443">
        <v>0</v>
      </c>
      <c r="I254" s="444">
        <v>0</v>
      </c>
      <c r="J254" s="445">
        <v>0</v>
      </c>
      <c r="K254" s="443">
        <v>0</v>
      </c>
      <c r="L254" s="443">
        <v>0</v>
      </c>
      <c r="M254" s="444">
        <v>0</v>
      </c>
      <c r="N254" s="445">
        <v>0</v>
      </c>
      <c r="O254" s="443">
        <v>0</v>
      </c>
      <c r="P254" s="443">
        <v>0</v>
      </c>
      <c r="Q254" s="444">
        <v>0</v>
      </c>
      <c r="R254" s="204"/>
      <c r="S254" s="424" t="s">
        <v>15</v>
      </c>
      <c r="T254" s="425" t="s">
        <v>15</v>
      </c>
      <c r="U254" s="426" t="s">
        <v>15</v>
      </c>
    </row>
    <row r="255" spans="1:21" ht="13.5" thickBot="1" x14ac:dyDescent="0.25">
      <c r="A255" s="11" t="str">
        <f t="shared" si="243"/>
        <v>Lothian</v>
      </c>
      <c r="B255" s="11" t="str">
        <f t="shared" si="244"/>
        <v>Ovarian19</v>
      </c>
      <c r="C255" s="136" t="str">
        <f t="shared" si="280"/>
        <v>Ovarian</v>
      </c>
      <c r="D255" s="433">
        <v>19</v>
      </c>
      <c r="E255" s="422" t="s">
        <v>196</v>
      </c>
      <c r="F255" s="416">
        <f>F242*F254</f>
        <v>0</v>
      </c>
      <c r="G255" s="417">
        <f t="shared" ref="G255" si="302">G242*G254</f>
        <v>0</v>
      </c>
      <c r="H255" s="417">
        <f t="shared" ref="H255" si="303">H242*H254</f>
        <v>0</v>
      </c>
      <c r="I255" s="418">
        <f t="shared" ref="I255" si="304">I242*I254</f>
        <v>0</v>
      </c>
      <c r="J255" s="419">
        <f t="shared" ref="J255" si="305">J242*J254</f>
        <v>0</v>
      </c>
      <c r="K255" s="417">
        <f t="shared" ref="K255" si="306">K242*K254</f>
        <v>0</v>
      </c>
      <c r="L255" s="417">
        <f t="shared" ref="L255" si="307">L242*L254</f>
        <v>0</v>
      </c>
      <c r="M255" s="418">
        <f t="shared" ref="M255" si="308">M242*M254</f>
        <v>0</v>
      </c>
      <c r="N255" s="419">
        <f t="shared" ref="N255" si="309">N242*N254</f>
        <v>0</v>
      </c>
      <c r="O255" s="417">
        <f t="shared" ref="O255" si="310">O242*O254</f>
        <v>0</v>
      </c>
      <c r="P255" s="417">
        <f t="shared" ref="P255" si="311">P242*P254</f>
        <v>0</v>
      </c>
      <c r="Q255" s="418">
        <f t="shared" ref="Q255" si="312">Q242*Q254</f>
        <v>0</v>
      </c>
      <c r="R255" s="177"/>
      <c r="S255" s="174">
        <f t="shared" ref="S255" si="313">SUM(F255:I255)</f>
        <v>0</v>
      </c>
      <c r="T255" s="175">
        <f t="shared" ref="T255" si="314">SUM(J255:M255)</f>
        <v>0</v>
      </c>
      <c r="U255" s="178">
        <f t="shared" ref="U255" si="315">SUM(N255:Q255)</f>
        <v>0</v>
      </c>
    </row>
    <row r="256" spans="1:21" ht="18.75" thickBot="1" x14ac:dyDescent="0.3">
      <c r="A256" s="11" t="str">
        <f t="shared" si="243"/>
        <v>Lothian</v>
      </c>
      <c r="B256" s="11" t="str">
        <f t="shared" si="244"/>
        <v>Upper GIUpper GI</v>
      </c>
      <c r="C256" s="137" t="str">
        <f>D256</f>
        <v>Upper GI</v>
      </c>
      <c r="D256" s="431" t="s">
        <v>44</v>
      </c>
      <c r="E256" s="80"/>
      <c r="F256" s="124"/>
      <c r="G256" s="81"/>
      <c r="H256" s="81"/>
      <c r="I256" s="81"/>
      <c r="J256" s="81"/>
      <c r="K256" s="81"/>
      <c r="L256" s="81"/>
      <c r="M256" s="81"/>
      <c r="N256" s="69"/>
      <c r="O256" s="69"/>
      <c r="P256" s="69"/>
      <c r="Q256" s="69"/>
      <c r="R256" s="69"/>
      <c r="S256" s="131"/>
      <c r="T256" s="131"/>
      <c r="U256" s="132"/>
    </row>
    <row r="257" spans="1:21" x14ac:dyDescent="0.2">
      <c r="A257" s="11" t="str">
        <f t="shared" si="243"/>
        <v>Lothian</v>
      </c>
      <c r="B257" s="11" t="str">
        <f t="shared" si="244"/>
        <v>Upper GI1</v>
      </c>
      <c r="C257" s="136" t="str">
        <f>C256</f>
        <v>Upper GI</v>
      </c>
      <c r="D257" s="84">
        <v>1</v>
      </c>
      <c r="E257" s="21" t="s">
        <v>80</v>
      </c>
      <c r="F257" s="197">
        <v>0</v>
      </c>
      <c r="G257" s="20"/>
      <c r="H257" s="20"/>
      <c r="I257" s="117"/>
      <c r="J257" s="116"/>
      <c r="K257" s="20"/>
      <c r="L257" s="20"/>
      <c r="M257" s="117"/>
      <c r="N257" s="116"/>
      <c r="O257" s="20"/>
      <c r="P257" s="20"/>
      <c r="Q257" s="117"/>
      <c r="R257" s="20"/>
      <c r="S257" s="114"/>
      <c r="T257" s="65"/>
      <c r="U257" s="115"/>
    </row>
    <row r="258" spans="1:21" x14ac:dyDescent="0.2">
      <c r="A258" s="11" t="str">
        <f t="shared" si="243"/>
        <v>Lothian</v>
      </c>
      <c r="B258" s="11" t="str">
        <f t="shared" si="244"/>
        <v>Upper GI2</v>
      </c>
      <c r="C258" s="136" t="str">
        <f t="shared" ref="C258:C282" si="316">C257</f>
        <v>Upper GI</v>
      </c>
      <c r="D258" s="84">
        <v>2</v>
      </c>
      <c r="E258" s="21" t="s">
        <v>81</v>
      </c>
      <c r="F258" s="197">
        <v>0</v>
      </c>
      <c r="G258" s="20"/>
      <c r="H258" s="20"/>
      <c r="I258" s="117"/>
      <c r="J258" s="116"/>
      <c r="K258" s="20"/>
      <c r="L258" s="20"/>
      <c r="M258" s="117"/>
      <c r="N258" s="116"/>
      <c r="O258" s="20"/>
      <c r="P258" s="20"/>
      <c r="Q258" s="117"/>
      <c r="R258" s="20"/>
      <c r="S258" s="114"/>
      <c r="T258" s="65"/>
      <c r="U258" s="115"/>
    </row>
    <row r="259" spans="1:21" x14ac:dyDescent="0.2">
      <c r="A259" s="11" t="str">
        <f t="shared" si="243"/>
        <v>Lothian</v>
      </c>
      <c r="B259" s="11" t="str">
        <f t="shared" si="244"/>
        <v>Upper GI3</v>
      </c>
      <c r="C259" s="136" t="str">
        <f t="shared" si="316"/>
        <v>Upper GI</v>
      </c>
      <c r="D259" s="84">
        <v>3</v>
      </c>
      <c r="E259" s="21" t="s">
        <v>205</v>
      </c>
      <c r="F259" s="197">
        <v>0</v>
      </c>
      <c r="G259" s="20"/>
      <c r="H259" s="20"/>
      <c r="I259" s="117"/>
      <c r="J259" s="116"/>
      <c r="K259" s="20"/>
      <c r="L259" s="20"/>
      <c r="M259" s="117"/>
      <c r="N259" s="116"/>
      <c r="O259" s="20"/>
      <c r="P259" s="20"/>
      <c r="Q259" s="117"/>
      <c r="R259" s="20"/>
      <c r="S259" s="114"/>
      <c r="T259" s="65"/>
      <c r="U259" s="115"/>
    </row>
    <row r="260" spans="1:21" x14ac:dyDescent="0.2">
      <c r="A260" s="11" t="str">
        <f t="shared" si="243"/>
        <v>Lothian</v>
      </c>
      <c r="B260" s="11" t="str">
        <f t="shared" si="244"/>
        <v xml:space="preserve">Upper GI </v>
      </c>
      <c r="C260" s="136" t="str">
        <f t="shared" si="316"/>
        <v>Upper GI</v>
      </c>
      <c r="D260" s="85" t="s">
        <v>79</v>
      </c>
      <c r="E260" s="20"/>
      <c r="F260" s="116"/>
      <c r="G260" s="20"/>
      <c r="H260" s="20"/>
      <c r="I260" s="117"/>
      <c r="J260" s="116"/>
      <c r="K260" s="20"/>
      <c r="L260" s="20"/>
      <c r="M260" s="117"/>
      <c r="N260" s="116"/>
      <c r="O260" s="20"/>
      <c r="P260" s="20"/>
      <c r="Q260" s="117"/>
      <c r="R260" s="20"/>
      <c r="S260" s="114"/>
      <c r="T260" s="65"/>
      <c r="U260" s="115"/>
    </row>
    <row r="261" spans="1:21" x14ac:dyDescent="0.2">
      <c r="A261" s="11" t="str">
        <f t="shared" si="243"/>
        <v>Lothian</v>
      </c>
      <c r="B261" s="11" t="str">
        <f t="shared" si="244"/>
        <v xml:space="preserve">Upper GI </v>
      </c>
      <c r="C261" s="136" t="str">
        <f t="shared" si="316"/>
        <v>Upper GI</v>
      </c>
      <c r="D261" s="84" t="s">
        <v>79</v>
      </c>
      <c r="E261" s="21" t="s">
        <v>33</v>
      </c>
      <c r="F261" s="23"/>
      <c r="G261" s="24"/>
      <c r="H261" s="24"/>
      <c r="I261" s="25"/>
      <c r="J261" s="23"/>
      <c r="K261" s="24"/>
      <c r="L261" s="24"/>
      <c r="M261" s="25"/>
      <c r="N261" s="23"/>
      <c r="O261" s="24"/>
      <c r="P261" s="24"/>
      <c r="Q261" s="25"/>
      <c r="R261" s="20"/>
      <c r="S261" s="71"/>
      <c r="T261" s="72"/>
      <c r="U261" s="97"/>
    </row>
    <row r="262" spans="1:21" x14ac:dyDescent="0.2">
      <c r="A262" s="11" t="str">
        <f t="shared" si="243"/>
        <v>Lothian</v>
      </c>
      <c r="B262" s="11" t="str">
        <f t="shared" si="244"/>
        <v>Upper GI4</v>
      </c>
      <c r="C262" s="136" t="str">
        <f t="shared" si="316"/>
        <v>Upper GI</v>
      </c>
      <c r="D262" s="86">
        <v>4</v>
      </c>
      <c r="E262" s="44" t="s">
        <v>206</v>
      </c>
      <c r="F262" s="27"/>
      <c r="G262" s="28"/>
      <c r="H262" s="28"/>
      <c r="I262" s="29"/>
      <c r="J262" s="27"/>
      <c r="K262" s="28"/>
      <c r="L262" s="28"/>
      <c r="M262" s="29"/>
      <c r="N262" s="27"/>
      <c r="O262" s="28"/>
      <c r="P262" s="28"/>
      <c r="Q262" s="29"/>
      <c r="R262" s="20"/>
      <c r="S262" s="179">
        <f>SUM(F262:I262)</f>
        <v>0</v>
      </c>
      <c r="T262" s="180">
        <f>SUM(J262:M262)</f>
        <v>0</v>
      </c>
      <c r="U262" s="181">
        <f>SUM(N262:Q262)</f>
        <v>0</v>
      </c>
    </row>
    <row r="263" spans="1:21" x14ac:dyDescent="0.2">
      <c r="A263" s="11" t="str">
        <f t="shared" si="243"/>
        <v>Lothian</v>
      </c>
      <c r="B263" s="11" t="str">
        <f t="shared" si="244"/>
        <v>Upper GI5</v>
      </c>
      <c r="C263" s="136" t="str">
        <f t="shared" si="316"/>
        <v>Upper GI</v>
      </c>
      <c r="D263" s="87">
        <v>5</v>
      </c>
      <c r="E263" s="45" t="s">
        <v>13</v>
      </c>
      <c r="F263" s="31"/>
      <c r="G263" s="32"/>
      <c r="H263" s="32"/>
      <c r="I263" s="33"/>
      <c r="J263" s="31"/>
      <c r="K263" s="32"/>
      <c r="L263" s="32"/>
      <c r="M263" s="33"/>
      <c r="N263" s="31"/>
      <c r="O263" s="32"/>
      <c r="P263" s="32"/>
      <c r="Q263" s="33"/>
      <c r="R263" s="20"/>
      <c r="S263" s="159">
        <f t="shared" ref="S263" si="317">SUM(F263:I263)</f>
        <v>0</v>
      </c>
      <c r="T263" s="160">
        <f t="shared" ref="T263" si="318">SUM(J263:M263)</f>
        <v>0</v>
      </c>
      <c r="U263" s="162">
        <f t="shared" ref="U263" si="319">SUM(N263:Q263)</f>
        <v>0</v>
      </c>
    </row>
    <row r="264" spans="1:21" x14ac:dyDescent="0.2">
      <c r="A264" s="11" t="str">
        <f t="shared" si="243"/>
        <v>Lothian</v>
      </c>
      <c r="B264" s="11" t="str">
        <f t="shared" si="244"/>
        <v>Upper GI6</v>
      </c>
      <c r="C264" s="136" t="str">
        <f t="shared" si="316"/>
        <v>Upper GI</v>
      </c>
      <c r="D264" s="84">
        <v>6</v>
      </c>
      <c r="E264" s="21" t="s">
        <v>16</v>
      </c>
      <c r="F264" s="62">
        <f>F262-F263</f>
        <v>0</v>
      </c>
      <c r="G264" s="63">
        <f t="shared" ref="G264:Q264" si="320">G262-G263</f>
        <v>0</v>
      </c>
      <c r="H264" s="63">
        <f t="shared" si="320"/>
        <v>0</v>
      </c>
      <c r="I264" s="64">
        <f t="shared" si="320"/>
        <v>0</v>
      </c>
      <c r="J264" s="62">
        <f t="shared" si="320"/>
        <v>0</v>
      </c>
      <c r="K264" s="63">
        <f t="shared" si="320"/>
        <v>0</v>
      </c>
      <c r="L264" s="63">
        <f t="shared" si="320"/>
        <v>0</v>
      </c>
      <c r="M264" s="64">
        <f t="shared" si="320"/>
        <v>0</v>
      </c>
      <c r="N264" s="62">
        <f t="shared" si="320"/>
        <v>0</v>
      </c>
      <c r="O264" s="63">
        <f t="shared" si="320"/>
        <v>0</v>
      </c>
      <c r="P264" s="63">
        <f t="shared" si="320"/>
        <v>0</v>
      </c>
      <c r="Q264" s="64">
        <f t="shared" si="320"/>
        <v>0</v>
      </c>
      <c r="R264" s="65"/>
      <c r="S264" s="64">
        <f t="shared" ref="S264:U264" si="321">S262-S263</f>
        <v>0</v>
      </c>
      <c r="T264" s="63">
        <f t="shared" si="321"/>
        <v>0</v>
      </c>
      <c r="U264" s="100">
        <f t="shared" si="321"/>
        <v>0</v>
      </c>
    </row>
    <row r="265" spans="1:21" x14ac:dyDescent="0.2">
      <c r="A265" s="11" t="str">
        <f t="shared" si="243"/>
        <v>Lothian</v>
      </c>
      <c r="B265" s="11" t="str">
        <f t="shared" si="244"/>
        <v xml:space="preserve">Upper GI </v>
      </c>
      <c r="C265" s="136" t="str">
        <f t="shared" si="316"/>
        <v>Upper GI</v>
      </c>
      <c r="D265" s="88" t="s">
        <v>79</v>
      </c>
      <c r="E265" s="34"/>
      <c r="F265" s="35"/>
      <c r="G265" s="36"/>
      <c r="H265" s="36"/>
      <c r="I265" s="37"/>
      <c r="J265" s="38"/>
      <c r="K265" s="39"/>
      <c r="L265" s="39"/>
      <c r="M265" s="40"/>
      <c r="N265" s="38"/>
      <c r="O265" s="39"/>
      <c r="P265" s="39"/>
      <c r="Q265" s="40"/>
      <c r="R265" s="41"/>
      <c r="S265" s="77"/>
      <c r="T265" s="56"/>
      <c r="U265" s="101"/>
    </row>
    <row r="266" spans="1:21" x14ac:dyDescent="0.2">
      <c r="A266" s="11" t="str">
        <f t="shared" si="243"/>
        <v>Lothian</v>
      </c>
      <c r="B266" s="11" t="str">
        <f t="shared" si="244"/>
        <v xml:space="preserve">Upper GI </v>
      </c>
      <c r="C266" s="136" t="str">
        <f t="shared" si="316"/>
        <v>Upper GI</v>
      </c>
      <c r="D266" s="84" t="s">
        <v>79</v>
      </c>
      <c r="E266" s="21" t="s">
        <v>29</v>
      </c>
      <c r="F266" s="23"/>
      <c r="G266" s="24"/>
      <c r="H266" s="24"/>
      <c r="I266" s="25"/>
      <c r="J266" s="23"/>
      <c r="K266" s="24"/>
      <c r="L266" s="24"/>
      <c r="M266" s="25"/>
      <c r="N266" s="23"/>
      <c r="O266" s="24"/>
      <c r="P266" s="24"/>
      <c r="Q266" s="25"/>
      <c r="R266" s="20"/>
      <c r="S266" s="71"/>
      <c r="T266" s="72"/>
      <c r="U266" s="97"/>
    </row>
    <row r="267" spans="1:21" x14ac:dyDescent="0.2">
      <c r="A267" s="11" t="str">
        <f t="shared" si="243"/>
        <v>Lothian</v>
      </c>
      <c r="B267" s="11" t="str">
        <f t="shared" si="244"/>
        <v>Upper GI7</v>
      </c>
      <c r="C267" s="136" t="str">
        <f t="shared" si="316"/>
        <v>Upper GI</v>
      </c>
      <c r="D267" s="86">
        <v>7</v>
      </c>
      <c r="E267" s="44" t="s">
        <v>46</v>
      </c>
      <c r="F267" s="27"/>
      <c r="G267" s="28"/>
      <c r="H267" s="28"/>
      <c r="I267" s="29"/>
      <c r="J267" s="27"/>
      <c r="K267" s="28"/>
      <c r="L267" s="28"/>
      <c r="M267" s="29"/>
      <c r="N267" s="27"/>
      <c r="O267" s="28"/>
      <c r="P267" s="28"/>
      <c r="Q267" s="29"/>
      <c r="R267" s="39"/>
      <c r="S267" s="153">
        <f>SUM(F267:I267)</f>
        <v>0</v>
      </c>
      <c r="T267" s="154">
        <f>SUM(J267:M267)</f>
        <v>0</v>
      </c>
      <c r="U267" s="157">
        <f>SUM(N267:Q267)</f>
        <v>0</v>
      </c>
    </row>
    <row r="268" spans="1:21" x14ac:dyDescent="0.2">
      <c r="A268" s="11" t="str">
        <f t="shared" si="243"/>
        <v>Lothian</v>
      </c>
      <c r="B268" s="11" t="str">
        <f t="shared" si="244"/>
        <v>Upper GI8</v>
      </c>
      <c r="C268" s="136" t="str">
        <f t="shared" si="316"/>
        <v>Upper GI</v>
      </c>
      <c r="D268" s="86">
        <v>8</v>
      </c>
      <c r="E268" s="45" t="s">
        <v>53</v>
      </c>
      <c r="F268" s="31"/>
      <c r="G268" s="32"/>
      <c r="H268" s="32"/>
      <c r="I268" s="33"/>
      <c r="J268" s="31"/>
      <c r="K268" s="32"/>
      <c r="L268" s="32"/>
      <c r="M268" s="33"/>
      <c r="N268" s="31"/>
      <c r="O268" s="32"/>
      <c r="P268" s="32"/>
      <c r="Q268" s="33"/>
      <c r="R268" s="39"/>
      <c r="S268" s="159">
        <f t="shared" ref="S268:S269" si="322">SUM(F268:I268)</f>
        <v>0</v>
      </c>
      <c r="T268" s="160">
        <f t="shared" ref="T268:T269" si="323">SUM(J268:M268)</f>
        <v>0</v>
      </c>
      <c r="U268" s="162">
        <f t="shared" ref="U268:U269" si="324">SUM(N268:Q268)</f>
        <v>0</v>
      </c>
    </row>
    <row r="269" spans="1:21" x14ac:dyDescent="0.2">
      <c r="A269" s="11" t="str">
        <f t="shared" si="243"/>
        <v>Lothian</v>
      </c>
      <c r="B269" s="11" t="str">
        <f t="shared" si="244"/>
        <v>Upper GI9</v>
      </c>
      <c r="C269" s="136" t="str">
        <f t="shared" si="316"/>
        <v>Upper GI</v>
      </c>
      <c r="D269" s="84">
        <v>9</v>
      </c>
      <c r="E269" s="21" t="s">
        <v>32</v>
      </c>
      <c r="F269" s="62">
        <f t="shared" ref="F269:Q269" si="325">SUM(F267:F268)</f>
        <v>0</v>
      </c>
      <c r="G269" s="63">
        <f t="shared" si="325"/>
        <v>0</v>
      </c>
      <c r="H269" s="63">
        <f t="shared" si="325"/>
        <v>0</v>
      </c>
      <c r="I269" s="64">
        <f t="shared" si="325"/>
        <v>0</v>
      </c>
      <c r="J269" s="62">
        <f t="shared" si="325"/>
        <v>0</v>
      </c>
      <c r="K269" s="63">
        <f t="shared" si="325"/>
        <v>0</v>
      </c>
      <c r="L269" s="63">
        <f t="shared" si="325"/>
        <v>0</v>
      </c>
      <c r="M269" s="64">
        <f t="shared" si="325"/>
        <v>0</v>
      </c>
      <c r="N269" s="62">
        <f t="shared" si="325"/>
        <v>0</v>
      </c>
      <c r="O269" s="63">
        <f t="shared" si="325"/>
        <v>0</v>
      </c>
      <c r="P269" s="63">
        <f t="shared" si="325"/>
        <v>0</v>
      </c>
      <c r="Q269" s="64">
        <f t="shared" si="325"/>
        <v>0</v>
      </c>
      <c r="R269" s="65"/>
      <c r="S269" s="62">
        <f t="shared" si="322"/>
        <v>0</v>
      </c>
      <c r="T269" s="63">
        <f t="shared" si="323"/>
        <v>0</v>
      </c>
      <c r="U269" s="100">
        <f t="shared" si="324"/>
        <v>0</v>
      </c>
    </row>
    <row r="270" spans="1:21" x14ac:dyDescent="0.2">
      <c r="A270" s="11" t="str">
        <f t="shared" ref="A270:A307" si="326">$E$5</f>
        <v>Lothian</v>
      </c>
      <c r="B270" s="11" t="str">
        <f t="shared" ref="B270:B307" si="327">CONCATENATE(C270,D270)</f>
        <v xml:space="preserve">Upper GI </v>
      </c>
      <c r="C270" s="136" t="str">
        <f t="shared" si="316"/>
        <v>Upper GI</v>
      </c>
      <c r="D270" s="89" t="s">
        <v>79</v>
      </c>
      <c r="E270" s="43"/>
      <c r="F270" s="38"/>
      <c r="G270" s="39"/>
      <c r="H270" s="39"/>
      <c r="I270" s="40"/>
      <c r="J270" s="38"/>
      <c r="K270" s="39"/>
      <c r="L270" s="39"/>
      <c r="M270" s="40"/>
      <c r="N270" s="38"/>
      <c r="O270" s="39"/>
      <c r="P270" s="39"/>
      <c r="Q270" s="40"/>
      <c r="R270" s="39"/>
      <c r="S270" s="77"/>
      <c r="T270" s="56"/>
      <c r="U270" s="101"/>
    </row>
    <row r="271" spans="1:21" x14ac:dyDescent="0.2">
      <c r="A271" s="11" t="str">
        <f t="shared" si="326"/>
        <v>Lothian</v>
      </c>
      <c r="B271" s="11" t="str">
        <f t="shared" si="327"/>
        <v xml:space="preserve">Upper GI </v>
      </c>
      <c r="C271" s="136" t="str">
        <f t="shared" si="316"/>
        <v>Upper GI</v>
      </c>
      <c r="D271" s="84" t="s">
        <v>79</v>
      </c>
      <c r="E271" s="21" t="s">
        <v>24</v>
      </c>
      <c r="F271" s="23"/>
      <c r="G271" s="24"/>
      <c r="H271" s="24"/>
      <c r="I271" s="25"/>
      <c r="J271" s="23"/>
      <c r="K271" s="24"/>
      <c r="L271" s="24"/>
      <c r="M271" s="25"/>
      <c r="N271" s="23"/>
      <c r="O271" s="24"/>
      <c r="P271" s="24"/>
      <c r="Q271" s="25"/>
      <c r="R271" s="39"/>
      <c r="S271" s="71"/>
      <c r="T271" s="72"/>
      <c r="U271" s="97"/>
    </row>
    <row r="272" spans="1:21" x14ac:dyDescent="0.2">
      <c r="A272" s="11" t="str">
        <f t="shared" si="326"/>
        <v>Lothian</v>
      </c>
      <c r="B272" s="11" t="str">
        <f t="shared" si="327"/>
        <v>Upper GI10</v>
      </c>
      <c r="C272" s="136" t="str">
        <f t="shared" si="316"/>
        <v>Upper GI</v>
      </c>
      <c r="D272" s="151">
        <v>10</v>
      </c>
      <c r="E272" s="152" t="s">
        <v>109</v>
      </c>
      <c r="F272" s="153">
        <f>F264-F267</f>
        <v>0</v>
      </c>
      <c r="G272" s="154">
        <f t="shared" ref="G272:Q272" si="328">G264-G267</f>
        <v>0</v>
      </c>
      <c r="H272" s="154">
        <f t="shared" si="328"/>
        <v>0</v>
      </c>
      <c r="I272" s="155">
        <f t="shared" si="328"/>
        <v>0</v>
      </c>
      <c r="J272" s="153">
        <f t="shared" si="328"/>
        <v>0</v>
      </c>
      <c r="K272" s="154">
        <f t="shared" si="328"/>
        <v>0</v>
      </c>
      <c r="L272" s="154">
        <f t="shared" si="328"/>
        <v>0</v>
      </c>
      <c r="M272" s="155">
        <f t="shared" si="328"/>
        <v>0</v>
      </c>
      <c r="N272" s="153">
        <f t="shared" si="328"/>
        <v>0</v>
      </c>
      <c r="O272" s="154">
        <f t="shared" si="328"/>
        <v>0</v>
      </c>
      <c r="P272" s="154">
        <f t="shared" si="328"/>
        <v>0</v>
      </c>
      <c r="Q272" s="155">
        <f t="shared" si="328"/>
        <v>0</v>
      </c>
      <c r="R272" s="156"/>
      <c r="S272" s="159">
        <f t="shared" ref="S272:U272" si="329">S264-S267</f>
        <v>0</v>
      </c>
      <c r="T272" s="154">
        <f t="shared" si="329"/>
        <v>0</v>
      </c>
      <c r="U272" s="157">
        <f t="shared" si="329"/>
        <v>0</v>
      </c>
    </row>
    <row r="273" spans="1:21" x14ac:dyDescent="0.2">
      <c r="A273" s="11" t="str">
        <f t="shared" si="326"/>
        <v>Lothian</v>
      </c>
      <c r="B273" s="11" t="str">
        <f t="shared" si="327"/>
        <v>Upper GI11</v>
      </c>
      <c r="C273" s="136" t="str">
        <f t="shared" si="316"/>
        <v>Upper GI</v>
      </c>
      <c r="D273" s="151">
        <v>11</v>
      </c>
      <c r="E273" s="152" t="s">
        <v>110</v>
      </c>
      <c r="F273" s="159">
        <f t="shared" ref="F273:U273" si="330">F264-F269</f>
        <v>0</v>
      </c>
      <c r="G273" s="160">
        <f t="shared" si="330"/>
        <v>0</v>
      </c>
      <c r="H273" s="160">
        <f t="shared" si="330"/>
        <v>0</v>
      </c>
      <c r="I273" s="161">
        <f t="shared" si="330"/>
        <v>0</v>
      </c>
      <c r="J273" s="159">
        <f t="shared" si="330"/>
        <v>0</v>
      </c>
      <c r="K273" s="160">
        <f t="shared" si="330"/>
        <v>0</v>
      </c>
      <c r="L273" s="160">
        <f t="shared" si="330"/>
        <v>0</v>
      </c>
      <c r="M273" s="161">
        <f t="shared" si="330"/>
        <v>0</v>
      </c>
      <c r="N273" s="159">
        <f t="shared" si="330"/>
        <v>0</v>
      </c>
      <c r="O273" s="160">
        <f t="shared" si="330"/>
        <v>0</v>
      </c>
      <c r="P273" s="160">
        <f t="shared" si="330"/>
        <v>0</v>
      </c>
      <c r="Q273" s="161">
        <f t="shared" si="330"/>
        <v>0</v>
      </c>
      <c r="R273" s="156">
        <f t="shared" si="330"/>
        <v>0</v>
      </c>
      <c r="S273" s="159">
        <f t="shared" si="330"/>
        <v>0</v>
      </c>
      <c r="T273" s="160">
        <f t="shared" si="330"/>
        <v>0</v>
      </c>
      <c r="U273" s="162">
        <f t="shared" si="330"/>
        <v>0</v>
      </c>
    </row>
    <row r="274" spans="1:21" x14ac:dyDescent="0.2">
      <c r="A274" s="11" t="str">
        <f t="shared" si="326"/>
        <v>Lothian</v>
      </c>
      <c r="B274" s="11" t="str">
        <f t="shared" si="327"/>
        <v>Upper GI12</v>
      </c>
      <c r="C274" s="136" t="str">
        <f t="shared" si="316"/>
        <v>Upper GI</v>
      </c>
      <c r="D274" s="151">
        <v>12</v>
      </c>
      <c r="E274" s="158" t="s">
        <v>27</v>
      </c>
      <c r="F274" s="170">
        <f>F259+F273</f>
        <v>0</v>
      </c>
      <c r="G274" s="164">
        <f>F274+G273</f>
        <v>0</v>
      </c>
      <c r="H274" s="164">
        <f t="shared" ref="H274:Q274" si="331">G274+H273</f>
        <v>0</v>
      </c>
      <c r="I274" s="166">
        <f t="shared" si="331"/>
        <v>0</v>
      </c>
      <c r="J274" s="163">
        <f t="shared" si="331"/>
        <v>0</v>
      </c>
      <c r="K274" s="164">
        <f t="shared" si="331"/>
        <v>0</v>
      </c>
      <c r="L274" s="164">
        <f t="shared" si="331"/>
        <v>0</v>
      </c>
      <c r="M274" s="166">
        <f t="shared" si="331"/>
        <v>0</v>
      </c>
      <c r="N274" s="163">
        <f t="shared" si="331"/>
        <v>0</v>
      </c>
      <c r="O274" s="164">
        <f t="shared" si="331"/>
        <v>0</v>
      </c>
      <c r="P274" s="164">
        <f t="shared" si="331"/>
        <v>0</v>
      </c>
      <c r="Q274" s="166">
        <f t="shared" si="331"/>
        <v>0</v>
      </c>
      <c r="R274" s="156"/>
      <c r="S274" s="163">
        <f>I274</f>
        <v>0</v>
      </c>
      <c r="T274" s="164">
        <f>M274</f>
        <v>0</v>
      </c>
      <c r="U274" s="165">
        <f>Q274</f>
        <v>0</v>
      </c>
    </row>
    <row r="275" spans="1:21" x14ac:dyDescent="0.2">
      <c r="A275" s="11" t="str">
        <f t="shared" si="326"/>
        <v>Lothian</v>
      </c>
      <c r="B275" s="11" t="str">
        <f t="shared" si="327"/>
        <v>Upper GI13</v>
      </c>
      <c r="C275" s="136" t="str">
        <f t="shared" si="316"/>
        <v>Upper GI</v>
      </c>
      <c r="D275" s="151">
        <v>13</v>
      </c>
      <c r="E275" s="152" t="s">
        <v>25</v>
      </c>
      <c r="F275" s="163" t="e">
        <f>F274/(F269/13)</f>
        <v>#DIV/0!</v>
      </c>
      <c r="G275" s="164" t="e">
        <f t="shared" ref="G275:Q275" si="332">G274/(G269/13)</f>
        <v>#DIV/0!</v>
      </c>
      <c r="H275" s="164" t="e">
        <f t="shared" si="332"/>
        <v>#DIV/0!</v>
      </c>
      <c r="I275" s="166" t="e">
        <f t="shared" si="332"/>
        <v>#DIV/0!</v>
      </c>
      <c r="J275" s="163" t="e">
        <f t="shared" si="332"/>
        <v>#DIV/0!</v>
      </c>
      <c r="K275" s="164" t="e">
        <f t="shared" si="332"/>
        <v>#DIV/0!</v>
      </c>
      <c r="L275" s="164" t="e">
        <f t="shared" si="332"/>
        <v>#DIV/0!</v>
      </c>
      <c r="M275" s="166" t="e">
        <f t="shared" si="332"/>
        <v>#DIV/0!</v>
      </c>
      <c r="N275" s="163" t="e">
        <f t="shared" si="332"/>
        <v>#DIV/0!</v>
      </c>
      <c r="O275" s="164" t="e">
        <f t="shared" si="332"/>
        <v>#DIV/0!</v>
      </c>
      <c r="P275" s="164" t="e">
        <f t="shared" si="332"/>
        <v>#DIV/0!</v>
      </c>
      <c r="Q275" s="166" t="e">
        <f t="shared" si="332"/>
        <v>#DIV/0!</v>
      </c>
      <c r="R275" s="156"/>
      <c r="S275" s="163" t="e">
        <f t="shared" ref="S275" si="333">I275</f>
        <v>#DIV/0!</v>
      </c>
      <c r="T275" s="164" t="e">
        <f t="shared" ref="T275" si="334">M275</f>
        <v>#DIV/0!</v>
      </c>
      <c r="U275" s="165" t="e">
        <f t="shared" ref="U275" si="335">Q275</f>
        <v>#DIV/0!</v>
      </c>
    </row>
    <row r="276" spans="1:21" x14ac:dyDescent="0.2">
      <c r="A276" s="11" t="str">
        <f t="shared" si="326"/>
        <v>Lothian</v>
      </c>
      <c r="B276" s="11" t="str">
        <f t="shared" si="327"/>
        <v>Upper GI14</v>
      </c>
      <c r="C276" s="136" t="str">
        <f t="shared" si="316"/>
        <v>Upper GI</v>
      </c>
      <c r="D276" s="86">
        <v>14</v>
      </c>
      <c r="E276" s="447" t="s">
        <v>207</v>
      </c>
      <c r="F276" s="48"/>
      <c r="G276" s="46"/>
      <c r="H276" s="46"/>
      <c r="I276" s="47"/>
      <c r="J276" s="48"/>
      <c r="K276" s="46"/>
      <c r="L276" s="46"/>
      <c r="M276" s="47"/>
      <c r="N276" s="48"/>
      <c r="O276" s="46"/>
      <c r="P276" s="46"/>
      <c r="Q276" s="47"/>
      <c r="R276" s="39"/>
      <c r="S276" s="163">
        <f>I276</f>
        <v>0</v>
      </c>
      <c r="T276" s="164">
        <f>M276</f>
        <v>0</v>
      </c>
      <c r="U276" s="165">
        <f>Q276</f>
        <v>0</v>
      </c>
    </row>
    <row r="277" spans="1:21" ht="13.5" thickBot="1" x14ac:dyDescent="0.25">
      <c r="A277" s="11" t="str">
        <f t="shared" si="326"/>
        <v>Lothian</v>
      </c>
      <c r="B277" s="11" t="str">
        <f t="shared" si="327"/>
        <v>Upper GI15</v>
      </c>
      <c r="C277" s="136" t="str">
        <f t="shared" si="316"/>
        <v>Upper GI</v>
      </c>
      <c r="D277" s="86">
        <v>15</v>
      </c>
      <c r="E277" s="44" t="s">
        <v>208</v>
      </c>
      <c r="F277" s="48"/>
      <c r="G277" s="46"/>
      <c r="H277" s="46"/>
      <c r="I277" s="47"/>
      <c r="J277" s="48"/>
      <c r="K277" s="46"/>
      <c r="L277" s="46"/>
      <c r="M277" s="47"/>
      <c r="N277" s="48"/>
      <c r="O277" s="46"/>
      <c r="P277" s="46"/>
      <c r="Q277" s="47"/>
      <c r="R277" s="39"/>
      <c r="S277" s="174">
        <f>I277</f>
        <v>0</v>
      </c>
      <c r="T277" s="175">
        <f>M277</f>
        <v>0</v>
      </c>
      <c r="U277" s="178">
        <f>Q277</f>
        <v>0</v>
      </c>
    </row>
    <row r="278" spans="1:21" x14ac:dyDescent="0.2">
      <c r="A278" s="11" t="str">
        <f t="shared" si="326"/>
        <v>Lothian</v>
      </c>
      <c r="B278" s="11" t="str">
        <f t="shared" si="327"/>
        <v xml:space="preserve">Upper GI </v>
      </c>
      <c r="C278" s="136" t="str">
        <f t="shared" si="316"/>
        <v>Upper GI</v>
      </c>
      <c r="D278" s="84" t="s">
        <v>79</v>
      </c>
      <c r="E278" s="21" t="s">
        <v>197</v>
      </c>
      <c r="F278" s="23"/>
      <c r="G278" s="24"/>
      <c r="H278" s="24"/>
      <c r="I278" s="25"/>
      <c r="J278" s="23"/>
      <c r="K278" s="24"/>
      <c r="L278" s="24"/>
      <c r="M278" s="25"/>
      <c r="N278" s="23"/>
      <c r="O278" s="24"/>
      <c r="P278" s="24"/>
      <c r="Q278" s="25"/>
      <c r="R278" s="20"/>
      <c r="S278" s="71"/>
      <c r="T278" s="72"/>
      <c r="U278" s="97"/>
    </row>
    <row r="279" spans="1:21" x14ac:dyDescent="0.2">
      <c r="A279" s="11" t="str">
        <f t="shared" si="326"/>
        <v>Lothian</v>
      </c>
      <c r="B279" s="11" t="str">
        <f t="shared" si="327"/>
        <v>Upper GI16</v>
      </c>
      <c r="C279" s="136" t="str">
        <f t="shared" si="316"/>
        <v>Upper GI</v>
      </c>
      <c r="D279" s="86">
        <v>16</v>
      </c>
      <c r="E279" s="427" t="s">
        <v>195</v>
      </c>
      <c r="F279" s="49">
        <v>0</v>
      </c>
      <c r="G279" s="50">
        <v>0</v>
      </c>
      <c r="H279" s="50">
        <v>0</v>
      </c>
      <c r="I279" s="51">
        <v>0</v>
      </c>
      <c r="J279" s="49">
        <v>0</v>
      </c>
      <c r="K279" s="50">
        <v>0</v>
      </c>
      <c r="L279" s="50">
        <v>0</v>
      </c>
      <c r="M279" s="51">
        <v>0</v>
      </c>
      <c r="N279" s="49">
        <v>0</v>
      </c>
      <c r="O279" s="50">
        <v>0</v>
      </c>
      <c r="P279" s="50">
        <v>0</v>
      </c>
      <c r="Q279" s="51">
        <v>0</v>
      </c>
      <c r="R279" s="20"/>
      <c r="S279" s="55"/>
      <c r="T279" s="54"/>
      <c r="U279" s="102"/>
    </row>
    <row r="280" spans="1:21" x14ac:dyDescent="0.2">
      <c r="A280" s="11" t="str">
        <f t="shared" si="326"/>
        <v>Lothian</v>
      </c>
      <c r="B280" s="11" t="str">
        <f t="shared" si="327"/>
        <v>Upper GI17</v>
      </c>
      <c r="C280" s="136" t="str">
        <f t="shared" si="316"/>
        <v>Upper GI</v>
      </c>
      <c r="D280" s="167">
        <v>17</v>
      </c>
      <c r="E280" s="420" t="s">
        <v>193</v>
      </c>
      <c r="F280" s="163">
        <f t="shared" ref="F280:Q280" si="336">F279*F269</f>
        <v>0</v>
      </c>
      <c r="G280" s="164">
        <f t="shared" si="336"/>
        <v>0</v>
      </c>
      <c r="H280" s="164">
        <f t="shared" si="336"/>
        <v>0</v>
      </c>
      <c r="I280" s="166">
        <f t="shared" si="336"/>
        <v>0</v>
      </c>
      <c r="J280" s="163">
        <f t="shared" si="336"/>
        <v>0</v>
      </c>
      <c r="K280" s="164">
        <f t="shared" si="336"/>
        <v>0</v>
      </c>
      <c r="L280" s="164">
        <f t="shared" si="336"/>
        <v>0</v>
      </c>
      <c r="M280" s="166">
        <f t="shared" si="336"/>
        <v>0</v>
      </c>
      <c r="N280" s="163">
        <f t="shared" si="336"/>
        <v>0</v>
      </c>
      <c r="O280" s="164">
        <f t="shared" si="336"/>
        <v>0</v>
      </c>
      <c r="P280" s="164">
        <f t="shared" si="336"/>
        <v>0</v>
      </c>
      <c r="Q280" s="166">
        <f t="shared" si="336"/>
        <v>0</v>
      </c>
      <c r="R280" s="169"/>
      <c r="S280" s="163">
        <f t="shared" ref="S280" si="337">SUM(F280:I280)</f>
        <v>0</v>
      </c>
      <c r="T280" s="164">
        <f t="shared" ref="T280" si="338">SUM(J280:M280)</f>
        <v>0</v>
      </c>
      <c r="U280" s="165">
        <f t="shared" ref="U280" si="339">SUM(N280:Q280)</f>
        <v>0</v>
      </c>
    </row>
    <row r="281" spans="1:21" x14ac:dyDescent="0.2">
      <c r="A281" s="11" t="str">
        <f t="shared" si="326"/>
        <v>Lothian</v>
      </c>
      <c r="B281" s="11" t="str">
        <f t="shared" si="327"/>
        <v>Upper GI18</v>
      </c>
      <c r="C281" s="136" t="str">
        <f t="shared" si="316"/>
        <v>Upper GI</v>
      </c>
      <c r="D281" s="336">
        <v>18</v>
      </c>
      <c r="E281" s="423" t="s">
        <v>194</v>
      </c>
      <c r="F281" s="442">
        <v>0</v>
      </c>
      <c r="G281" s="443">
        <v>0</v>
      </c>
      <c r="H281" s="443">
        <v>0</v>
      </c>
      <c r="I281" s="444">
        <v>0</v>
      </c>
      <c r="J281" s="445">
        <v>0</v>
      </c>
      <c r="K281" s="443">
        <v>0</v>
      </c>
      <c r="L281" s="443">
        <v>0</v>
      </c>
      <c r="M281" s="444">
        <v>0</v>
      </c>
      <c r="N281" s="445">
        <v>0</v>
      </c>
      <c r="O281" s="443">
        <v>0</v>
      </c>
      <c r="P281" s="443">
        <v>0</v>
      </c>
      <c r="Q281" s="444">
        <v>0</v>
      </c>
      <c r="R281" s="204"/>
      <c r="S281" s="424" t="s">
        <v>15</v>
      </c>
      <c r="T281" s="425" t="s">
        <v>15</v>
      </c>
      <c r="U281" s="426" t="s">
        <v>15</v>
      </c>
    </row>
    <row r="282" spans="1:21" ht="13.5" thickBot="1" x14ac:dyDescent="0.25">
      <c r="A282" s="11" t="str">
        <f t="shared" si="326"/>
        <v>Lothian</v>
      </c>
      <c r="B282" s="11" t="str">
        <f t="shared" si="327"/>
        <v>Upper GI19</v>
      </c>
      <c r="C282" s="136" t="str">
        <f t="shared" si="316"/>
        <v>Upper GI</v>
      </c>
      <c r="D282" s="433">
        <v>19</v>
      </c>
      <c r="E282" s="422" t="s">
        <v>196</v>
      </c>
      <c r="F282" s="416">
        <f>F269*F281</f>
        <v>0</v>
      </c>
      <c r="G282" s="417">
        <f t="shared" ref="G282" si="340">G269*G281</f>
        <v>0</v>
      </c>
      <c r="H282" s="417">
        <f t="shared" ref="H282" si="341">H269*H281</f>
        <v>0</v>
      </c>
      <c r="I282" s="418">
        <f t="shared" ref="I282" si="342">I269*I281</f>
        <v>0</v>
      </c>
      <c r="J282" s="419">
        <f t="shared" ref="J282" si="343">J269*J281</f>
        <v>0</v>
      </c>
      <c r="K282" s="417">
        <f t="shared" ref="K282" si="344">K269*K281</f>
        <v>0</v>
      </c>
      <c r="L282" s="417">
        <f t="shared" ref="L282" si="345">L269*L281</f>
        <v>0</v>
      </c>
      <c r="M282" s="418">
        <f t="shared" ref="M282" si="346">M269*M281</f>
        <v>0</v>
      </c>
      <c r="N282" s="419">
        <f t="shared" ref="N282" si="347">N269*N281</f>
        <v>0</v>
      </c>
      <c r="O282" s="417">
        <f t="shared" ref="O282" si="348">O269*O281</f>
        <v>0</v>
      </c>
      <c r="P282" s="417">
        <f t="shared" ref="P282" si="349">P269*P281</f>
        <v>0</v>
      </c>
      <c r="Q282" s="418">
        <f t="shared" ref="Q282" si="350">Q269*Q281</f>
        <v>0</v>
      </c>
      <c r="R282" s="177"/>
      <c r="S282" s="174">
        <f t="shared" ref="S282" si="351">SUM(F282:I282)</f>
        <v>0</v>
      </c>
      <c r="T282" s="175">
        <f t="shared" ref="T282" si="352">SUM(J282:M282)</f>
        <v>0</v>
      </c>
      <c r="U282" s="178">
        <f t="shared" ref="U282" si="353">SUM(N282:Q282)</f>
        <v>0</v>
      </c>
    </row>
    <row r="283" spans="1:21" ht="18.75" thickBot="1" x14ac:dyDescent="0.3">
      <c r="A283" s="11" t="str">
        <f t="shared" si="326"/>
        <v>Lothian</v>
      </c>
      <c r="B283" s="11" t="str">
        <f t="shared" si="327"/>
        <v>UrologyUrology</v>
      </c>
      <c r="C283" s="137" t="str">
        <f>D283</f>
        <v>Urology</v>
      </c>
      <c r="D283" s="431" t="s">
        <v>45</v>
      </c>
      <c r="E283" s="80"/>
      <c r="F283" s="124"/>
      <c r="G283" s="81"/>
      <c r="H283" s="81"/>
      <c r="I283" s="81"/>
      <c r="J283" s="81"/>
      <c r="K283" s="81"/>
      <c r="L283" s="81"/>
      <c r="M283" s="81"/>
      <c r="N283" s="69"/>
      <c r="O283" s="69"/>
      <c r="P283" s="69"/>
      <c r="Q283" s="69"/>
      <c r="R283" s="69"/>
      <c r="S283" s="131"/>
      <c r="T283" s="131"/>
      <c r="U283" s="132"/>
    </row>
    <row r="284" spans="1:21" x14ac:dyDescent="0.2">
      <c r="A284" s="11" t="str">
        <f t="shared" si="326"/>
        <v>Lothian</v>
      </c>
      <c r="B284" s="11" t="str">
        <f t="shared" si="327"/>
        <v>Urology1</v>
      </c>
      <c r="C284" s="136" t="str">
        <f>C283</f>
        <v>Urology</v>
      </c>
      <c r="D284" s="84">
        <v>1</v>
      </c>
      <c r="E284" s="21" t="s">
        <v>80</v>
      </c>
      <c r="F284" s="197">
        <v>0</v>
      </c>
      <c r="G284" s="20"/>
      <c r="H284" s="20"/>
      <c r="I284" s="117"/>
      <c r="J284" s="116"/>
      <c r="K284" s="20"/>
      <c r="L284" s="20"/>
      <c r="M284" s="117"/>
      <c r="N284" s="116"/>
      <c r="O284" s="20"/>
      <c r="P284" s="20"/>
      <c r="Q284" s="117"/>
      <c r="R284" s="20"/>
      <c r="S284" s="114"/>
      <c r="T284" s="65"/>
      <c r="U284" s="115"/>
    </row>
    <row r="285" spans="1:21" x14ac:dyDescent="0.2">
      <c r="A285" s="11" t="str">
        <f t="shared" si="326"/>
        <v>Lothian</v>
      </c>
      <c r="B285" s="11" t="str">
        <f t="shared" si="327"/>
        <v>Urology2</v>
      </c>
      <c r="C285" s="136" t="str">
        <f t="shared" ref="C285:C307" si="354">C284</f>
        <v>Urology</v>
      </c>
      <c r="D285" s="84">
        <v>2</v>
      </c>
      <c r="E285" s="21" t="s">
        <v>81</v>
      </c>
      <c r="F285" s="197">
        <v>0</v>
      </c>
      <c r="G285" s="20"/>
      <c r="H285" s="20"/>
      <c r="I285" s="117"/>
      <c r="J285" s="116"/>
      <c r="K285" s="20"/>
      <c r="L285" s="20"/>
      <c r="M285" s="117"/>
      <c r="N285" s="116"/>
      <c r="O285" s="20"/>
      <c r="P285" s="20"/>
      <c r="Q285" s="117"/>
      <c r="R285" s="20"/>
      <c r="S285" s="114"/>
      <c r="T285" s="65"/>
      <c r="U285" s="115"/>
    </row>
    <row r="286" spans="1:21" x14ac:dyDescent="0.2">
      <c r="A286" s="11" t="str">
        <f t="shared" si="326"/>
        <v>Lothian</v>
      </c>
      <c r="B286" s="11" t="str">
        <f t="shared" si="327"/>
        <v>Urology3</v>
      </c>
      <c r="C286" s="136" t="str">
        <f t="shared" si="354"/>
        <v>Urology</v>
      </c>
      <c r="D286" s="84">
        <v>3</v>
      </c>
      <c r="E286" s="21" t="s">
        <v>205</v>
      </c>
      <c r="F286" s="197">
        <v>0</v>
      </c>
      <c r="G286" s="20"/>
      <c r="H286" s="20"/>
      <c r="I286" s="117"/>
      <c r="J286" s="116"/>
      <c r="K286" s="20"/>
      <c r="L286" s="20"/>
      <c r="M286" s="117"/>
      <c r="N286" s="116"/>
      <c r="O286" s="20"/>
      <c r="P286" s="20"/>
      <c r="Q286" s="117"/>
      <c r="R286" s="20"/>
      <c r="S286" s="114"/>
      <c r="T286" s="65"/>
      <c r="U286" s="115"/>
    </row>
    <row r="287" spans="1:21" x14ac:dyDescent="0.2">
      <c r="A287" s="11" t="str">
        <f t="shared" si="326"/>
        <v>Lothian</v>
      </c>
      <c r="B287" s="11" t="str">
        <f t="shared" si="327"/>
        <v xml:space="preserve">Urology </v>
      </c>
      <c r="C287" s="136" t="str">
        <f t="shared" si="354"/>
        <v>Urology</v>
      </c>
      <c r="D287" s="85" t="s">
        <v>79</v>
      </c>
      <c r="E287" s="20"/>
      <c r="F287" s="116"/>
      <c r="G287" s="20"/>
      <c r="H287" s="20"/>
      <c r="I287" s="117"/>
      <c r="J287" s="116"/>
      <c r="K287" s="20"/>
      <c r="L287" s="20"/>
      <c r="M287" s="117"/>
      <c r="N287" s="116"/>
      <c r="O287" s="20"/>
      <c r="P287" s="20"/>
      <c r="Q287" s="117"/>
      <c r="R287" s="20"/>
      <c r="S287" s="114"/>
      <c r="T287" s="65"/>
      <c r="U287" s="115"/>
    </row>
    <row r="288" spans="1:21" x14ac:dyDescent="0.2">
      <c r="A288" s="11" t="str">
        <f t="shared" si="326"/>
        <v>Lothian</v>
      </c>
      <c r="B288" s="11" t="str">
        <f t="shared" si="327"/>
        <v xml:space="preserve">Urology </v>
      </c>
      <c r="C288" s="136" t="str">
        <f t="shared" si="354"/>
        <v>Urology</v>
      </c>
      <c r="D288" s="84" t="s">
        <v>79</v>
      </c>
      <c r="E288" s="21" t="s">
        <v>33</v>
      </c>
      <c r="F288" s="23"/>
      <c r="G288" s="24"/>
      <c r="H288" s="24"/>
      <c r="I288" s="25"/>
      <c r="J288" s="23"/>
      <c r="K288" s="24"/>
      <c r="L288" s="24"/>
      <c r="M288" s="25"/>
      <c r="N288" s="23"/>
      <c r="O288" s="24"/>
      <c r="P288" s="24"/>
      <c r="Q288" s="25"/>
      <c r="R288" s="20"/>
      <c r="S288" s="71"/>
      <c r="T288" s="72"/>
      <c r="U288" s="97"/>
    </row>
    <row r="289" spans="1:21" x14ac:dyDescent="0.2">
      <c r="A289" s="11" t="str">
        <f t="shared" si="326"/>
        <v>Lothian</v>
      </c>
      <c r="B289" s="11" t="str">
        <f t="shared" si="327"/>
        <v>Urology4</v>
      </c>
      <c r="C289" s="136" t="str">
        <f t="shared" si="354"/>
        <v>Urology</v>
      </c>
      <c r="D289" s="86">
        <v>4</v>
      </c>
      <c r="E289" s="44" t="s">
        <v>206</v>
      </c>
      <c r="F289" s="27"/>
      <c r="G289" s="28"/>
      <c r="H289" s="28"/>
      <c r="I289" s="29"/>
      <c r="J289" s="27"/>
      <c r="K289" s="28"/>
      <c r="L289" s="28"/>
      <c r="M289" s="29"/>
      <c r="N289" s="27"/>
      <c r="O289" s="28"/>
      <c r="P289" s="28"/>
      <c r="Q289" s="29"/>
      <c r="R289" s="20"/>
      <c r="S289" s="179">
        <f>SUM(F289:I289)</f>
        <v>0</v>
      </c>
      <c r="T289" s="180">
        <f>SUM(J289:M289)</f>
        <v>0</v>
      </c>
      <c r="U289" s="181">
        <f>SUM(N289:Q289)</f>
        <v>0</v>
      </c>
    </row>
    <row r="290" spans="1:21" x14ac:dyDescent="0.2">
      <c r="A290" s="11" t="str">
        <f t="shared" si="326"/>
        <v>Lothian</v>
      </c>
      <c r="B290" s="11" t="str">
        <f t="shared" si="327"/>
        <v>Urology5</v>
      </c>
      <c r="C290" s="136" t="str">
        <f t="shared" si="354"/>
        <v>Urology</v>
      </c>
      <c r="D290" s="87">
        <v>5</v>
      </c>
      <c r="E290" s="45" t="s">
        <v>13</v>
      </c>
      <c r="F290" s="31"/>
      <c r="G290" s="32"/>
      <c r="H290" s="32"/>
      <c r="I290" s="33"/>
      <c r="J290" s="31"/>
      <c r="K290" s="32"/>
      <c r="L290" s="32"/>
      <c r="M290" s="33"/>
      <c r="N290" s="31"/>
      <c r="O290" s="32"/>
      <c r="P290" s="32"/>
      <c r="Q290" s="33"/>
      <c r="R290" s="20"/>
      <c r="S290" s="159">
        <f t="shared" ref="S290" si="355">SUM(F290:I290)</f>
        <v>0</v>
      </c>
      <c r="T290" s="160">
        <f t="shared" ref="T290" si="356">SUM(J290:M290)</f>
        <v>0</v>
      </c>
      <c r="U290" s="162">
        <f t="shared" ref="U290" si="357">SUM(N290:Q290)</f>
        <v>0</v>
      </c>
    </row>
    <row r="291" spans="1:21" x14ac:dyDescent="0.2">
      <c r="A291" s="11" t="str">
        <f t="shared" si="326"/>
        <v>Lothian</v>
      </c>
      <c r="B291" s="11" t="str">
        <f t="shared" si="327"/>
        <v>Urology6</v>
      </c>
      <c r="C291" s="136" t="str">
        <f t="shared" si="354"/>
        <v>Urology</v>
      </c>
      <c r="D291" s="84">
        <v>6</v>
      </c>
      <c r="E291" s="21" t="s">
        <v>16</v>
      </c>
      <c r="F291" s="62">
        <f>F289-F290</f>
        <v>0</v>
      </c>
      <c r="G291" s="63">
        <f t="shared" ref="G291:Q291" si="358">G289-G290</f>
        <v>0</v>
      </c>
      <c r="H291" s="63">
        <f t="shared" si="358"/>
        <v>0</v>
      </c>
      <c r="I291" s="64">
        <f t="shared" si="358"/>
        <v>0</v>
      </c>
      <c r="J291" s="62">
        <f t="shared" si="358"/>
        <v>0</v>
      </c>
      <c r="K291" s="63">
        <f t="shared" si="358"/>
        <v>0</v>
      </c>
      <c r="L291" s="63">
        <f t="shared" si="358"/>
        <v>0</v>
      </c>
      <c r="M291" s="64">
        <f t="shared" si="358"/>
        <v>0</v>
      </c>
      <c r="N291" s="62">
        <f t="shared" si="358"/>
        <v>0</v>
      </c>
      <c r="O291" s="63">
        <f t="shared" si="358"/>
        <v>0</v>
      </c>
      <c r="P291" s="63">
        <f t="shared" si="358"/>
        <v>0</v>
      </c>
      <c r="Q291" s="64">
        <f t="shared" si="358"/>
        <v>0</v>
      </c>
      <c r="R291" s="65"/>
      <c r="S291" s="64">
        <f t="shared" ref="S291:U291" si="359">S289-S290</f>
        <v>0</v>
      </c>
      <c r="T291" s="63">
        <f t="shared" si="359"/>
        <v>0</v>
      </c>
      <c r="U291" s="100">
        <f t="shared" si="359"/>
        <v>0</v>
      </c>
    </row>
    <row r="292" spans="1:21" x14ac:dyDescent="0.2">
      <c r="A292" s="11" t="str">
        <f t="shared" si="326"/>
        <v>Lothian</v>
      </c>
      <c r="B292" s="11" t="str">
        <f t="shared" si="327"/>
        <v xml:space="preserve">Urology </v>
      </c>
      <c r="C292" s="136" t="str">
        <f t="shared" si="354"/>
        <v>Urology</v>
      </c>
      <c r="D292" s="88" t="s">
        <v>79</v>
      </c>
      <c r="E292" s="34"/>
      <c r="F292" s="35"/>
      <c r="G292" s="36"/>
      <c r="H292" s="36"/>
      <c r="I292" s="37"/>
      <c r="J292" s="38"/>
      <c r="K292" s="39"/>
      <c r="L292" s="39"/>
      <c r="M292" s="40"/>
      <c r="N292" s="38"/>
      <c r="O292" s="39"/>
      <c r="P292" s="39"/>
      <c r="Q292" s="40"/>
      <c r="R292" s="41"/>
      <c r="S292" s="77"/>
      <c r="T292" s="56"/>
      <c r="U292" s="101"/>
    </row>
    <row r="293" spans="1:21" x14ac:dyDescent="0.2">
      <c r="A293" s="11" t="str">
        <f t="shared" si="326"/>
        <v>Lothian</v>
      </c>
      <c r="B293" s="11" t="str">
        <f t="shared" si="327"/>
        <v xml:space="preserve">Urology </v>
      </c>
      <c r="C293" s="136" t="str">
        <f t="shared" si="354"/>
        <v>Urology</v>
      </c>
      <c r="D293" s="84" t="s">
        <v>79</v>
      </c>
      <c r="E293" s="21" t="s">
        <v>29</v>
      </c>
      <c r="F293" s="23"/>
      <c r="G293" s="24"/>
      <c r="H293" s="24"/>
      <c r="I293" s="25"/>
      <c r="J293" s="23"/>
      <c r="K293" s="24"/>
      <c r="L293" s="24"/>
      <c r="M293" s="25"/>
      <c r="N293" s="23"/>
      <c r="O293" s="24"/>
      <c r="P293" s="24"/>
      <c r="Q293" s="25"/>
      <c r="R293" s="20"/>
      <c r="S293" s="71"/>
      <c r="T293" s="72"/>
      <c r="U293" s="97"/>
    </row>
    <row r="294" spans="1:21" x14ac:dyDescent="0.2">
      <c r="A294" s="11" t="str">
        <f t="shared" si="326"/>
        <v>Lothian</v>
      </c>
      <c r="B294" s="11" t="str">
        <f t="shared" si="327"/>
        <v>Urology7</v>
      </c>
      <c r="C294" s="136" t="str">
        <f t="shared" si="354"/>
        <v>Urology</v>
      </c>
      <c r="D294" s="86">
        <v>7</v>
      </c>
      <c r="E294" s="44" t="s">
        <v>46</v>
      </c>
      <c r="F294" s="27"/>
      <c r="G294" s="28"/>
      <c r="H294" s="28"/>
      <c r="I294" s="29"/>
      <c r="J294" s="27"/>
      <c r="K294" s="28"/>
      <c r="L294" s="28"/>
      <c r="M294" s="29"/>
      <c r="N294" s="27"/>
      <c r="O294" s="28"/>
      <c r="P294" s="28"/>
      <c r="Q294" s="29"/>
      <c r="R294" s="39"/>
      <c r="S294" s="153">
        <f>SUM(F294:I294)</f>
        <v>0</v>
      </c>
      <c r="T294" s="154">
        <f>SUM(J294:M294)</f>
        <v>0</v>
      </c>
      <c r="U294" s="157">
        <f>SUM(N294:Q294)</f>
        <v>0</v>
      </c>
    </row>
    <row r="295" spans="1:21" x14ac:dyDescent="0.2">
      <c r="A295" s="11" t="str">
        <f t="shared" si="326"/>
        <v>Lothian</v>
      </c>
      <c r="B295" s="11" t="str">
        <f t="shared" si="327"/>
        <v>Urology8</v>
      </c>
      <c r="C295" s="136" t="str">
        <f t="shared" si="354"/>
        <v>Urology</v>
      </c>
      <c r="D295" s="86">
        <v>8</v>
      </c>
      <c r="E295" s="45" t="s">
        <v>53</v>
      </c>
      <c r="F295" s="31"/>
      <c r="G295" s="32"/>
      <c r="H295" s="32"/>
      <c r="I295" s="33"/>
      <c r="J295" s="31"/>
      <c r="K295" s="32"/>
      <c r="L295" s="32"/>
      <c r="M295" s="33"/>
      <c r="N295" s="31"/>
      <c r="O295" s="32"/>
      <c r="P295" s="32"/>
      <c r="Q295" s="33"/>
      <c r="R295" s="39"/>
      <c r="S295" s="159">
        <f t="shared" ref="S295:S296" si="360">SUM(F295:I295)</f>
        <v>0</v>
      </c>
      <c r="T295" s="160">
        <f t="shared" ref="T295:T296" si="361">SUM(J295:M295)</f>
        <v>0</v>
      </c>
      <c r="U295" s="162">
        <f t="shared" ref="U295:U296" si="362">SUM(N295:Q295)</f>
        <v>0</v>
      </c>
    </row>
    <row r="296" spans="1:21" x14ac:dyDescent="0.2">
      <c r="A296" s="11" t="str">
        <f t="shared" si="326"/>
        <v>Lothian</v>
      </c>
      <c r="B296" s="11" t="str">
        <f t="shared" si="327"/>
        <v>Urology9</v>
      </c>
      <c r="C296" s="136" t="str">
        <f t="shared" si="354"/>
        <v>Urology</v>
      </c>
      <c r="D296" s="84">
        <v>9</v>
      </c>
      <c r="E296" s="21" t="s">
        <v>32</v>
      </c>
      <c r="F296" s="62">
        <f t="shared" ref="F296:Q296" si="363">SUM(F294:F295)</f>
        <v>0</v>
      </c>
      <c r="G296" s="63">
        <f t="shared" si="363"/>
        <v>0</v>
      </c>
      <c r="H296" s="63">
        <f t="shared" si="363"/>
        <v>0</v>
      </c>
      <c r="I296" s="64">
        <f t="shared" si="363"/>
        <v>0</v>
      </c>
      <c r="J296" s="62">
        <f t="shared" si="363"/>
        <v>0</v>
      </c>
      <c r="K296" s="63">
        <f t="shared" si="363"/>
        <v>0</v>
      </c>
      <c r="L296" s="63">
        <f t="shared" si="363"/>
        <v>0</v>
      </c>
      <c r="M296" s="64">
        <f t="shared" si="363"/>
        <v>0</v>
      </c>
      <c r="N296" s="62">
        <f t="shared" si="363"/>
        <v>0</v>
      </c>
      <c r="O296" s="63">
        <f t="shared" si="363"/>
        <v>0</v>
      </c>
      <c r="P296" s="63">
        <f t="shared" si="363"/>
        <v>0</v>
      </c>
      <c r="Q296" s="64">
        <f t="shared" si="363"/>
        <v>0</v>
      </c>
      <c r="R296" s="65"/>
      <c r="S296" s="62">
        <f t="shared" si="360"/>
        <v>0</v>
      </c>
      <c r="T296" s="63">
        <f t="shared" si="361"/>
        <v>0</v>
      </c>
      <c r="U296" s="100">
        <f t="shared" si="362"/>
        <v>0</v>
      </c>
    </row>
    <row r="297" spans="1:21" x14ac:dyDescent="0.2">
      <c r="A297" s="11" t="str">
        <f t="shared" si="326"/>
        <v>Lothian</v>
      </c>
      <c r="B297" s="11" t="str">
        <f t="shared" si="327"/>
        <v xml:space="preserve">Urology </v>
      </c>
      <c r="C297" s="136" t="str">
        <f t="shared" si="354"/>
        <v>Urology</v>
      </c>
      <c r="D297" s="89" t="s">
        <v>79</v>
      </c>
      <c r="E297" s="43"/>
      <c r="F297" s="38"/>
      <c r="G297" s="39"/>
      <c r="H297" s="39"/>
      <c r="I297" s="40"/>
      <c r="J297" s="38"/>
      <c r="K297" s="39"/>
      <c r="L297" s="39"/>
      <c r="M297" s="40"/>
      <c r="N297" s="38"/>
      <c r="O297" s="39"/>
      <c r="P297" s="39"/>
      <c r="Q297" s="40"/>
      <c r="R297" s="39"/>
      <c r="S297" s="77"/>
      <c r="T297" s="56"/>
      <c r="U297" s="101"/>
    </row>
    <row r="298" spans="1:21" x14ac:dyDescent="0.2">
      <c r="A298" s="11" t="str">
        <f t="shared" si="326"/>
        <v>Lothian</v>
      </c>
      <c r="B298" s="11" t="str">
        <f t="shared" si="327"/>
        <v xml:space="preserve">Urology </v>
      </c>
      <c r="C298" s="136" t="str">
        <f t="shared" si="354"/>
        <v>Urology</v>
      </c>
      <c r="D298" s="84" t="s">
        <v>79</v>
      </c>
      <c r="E298" s="21" t="s">
        <v>24</v>
      </c>
      <c r="F298" s="23"/>
      <c r="G298" s="24"/>
      <c r="H298" s="24"/>
      <c r="I298" s="25"/>
      <c r="J298" s="23"/>
      <c r="K298" s="24"/>
      <c r="L298" s="24"/>
      <c r="M298" s="25"/>
      <c r="N298" s="23"/>
      <c r="O298" s="24"/>
      <c r="P298" s="24"/>
      <c r="Q298" s="25"/>
      <c r="R298" s="39"/>
      <c r="S298" s="71"/>
      <c r="T298" s="72"/>
      <c r="U298" s="97"/>
    </row>
    <row r="299" spans="1:21" x14ac:dyDescent="0.2">
      <c r="A299" s="11" t="str">
        <f t="shared" si="326"/>
        <v>Lothian</v>
      </c>
      <c r="B299" s="11" t="str">
        <f t="shared" si="327"/>
        <v>Urology10</v>
      </c>
      <c r="C299" s="136" t="str">
        <f t="shared" si="354"/>
        <v>Urology</v>
      </c>
      <c r="D299" s="151">
        <v>10</v>
      </c>
      <c r="E299" s="152" t="s">
        <v>109</v>
      </c>
      <c r="F299" s="153">
        <f>F291-F294</f>
        <v>0</v>
      </c>
      <c r="G299" s="154">
        <f t="shared" ref="G299:Q299" si="364">G291-G294</f>
        <v>0</v>
      </c>
      <c r="H299" s="154">
        <f t="shared" si="364"/>
        <v>0</v>
      </c>
      <c r="I299" s="155">
        <f t="shared" si="364"/>
        <v>0</v>
      </c>
      <c r="J299" s="153">
        <f t="shared" si="364"/>
        <v>0</v>
      </c>
      <c r="K299" s="154">
        <f t="shared" si="364"/>
        <v>0</v>
      </c>
      <c r="L299" s="154">
        <f t="shared" si="364"/>
        <v>0</v>
      </c>
      <c r="M299" s="155">
        <f t="shared" si="364"/>
        <v>0</v>
      </c>
      <c r="N299" s="153">
        <f t="shared" si="364"/>
        <v>0</v>
      </c>
      <c r="O299" s="154">
        <f t="shared" si="364"/>
        <v>0</v>
      </c>
      <c r="P299" s="154">
        <f t="shared" si="364"/>
        <v>0</v>
      </c>
      <c r="Q299" s="155">
        <f t="shared" si="364"/>
        <v>0</v>
      </c>
      <c r="R299" s="156"/>
      <c r="S299" s="159">
        <f t="shared" ref="S299:U299" si="365">S291-S294</f>
        <v>0</v>
      </c>
      <c r="T299" s="154">
        <f t="shared" si="365"/>
        <v>0</v>
      </c>
      <c r="U299" s="157">
        <f t="shared" si="365"/>
        <v>0</v>
      </c>
    </row>
    <row r="300" spans="1:21" x14ac:dyDescent="0.2">
      <c r="A300" s="11" t="str">
        <f t="shared" si="326"/>
        <v>Lothian</v>
      </c>
      <c r="B300" s="11" t="str">
        <f t="shared" si="327"/>
        <v>Urology11</v>
      </c>
      <c r="C300" s="136" t="str">
        <f t="shared" si="354"/>
        <v>Urology</v>
      </c>
      <c r="D300" s="151">
        <v>11</v>
      </c>
      <c r="E300" s="152" t="s">
        <v>110</v>
      </c>
      <c r="F300" s="159">
        <f t="shared" ref="F300:U300" si="366">F291-F296</f>
        <v>0</v>
      </c>
      <c r="G300" s="160">
        <f t="shared" si="366"/>
        <v>0</v>
      </c>
      <c r="H300" s="160">
        <f t="shared" si="366"/>
        <v>0</v>
      </c>
      <c r="I300" s="161">
        <f t="shared" si="366"/>
        <v>0</v>
      </c>
      <c r="J300" s="159">
        <f t="shared" si="366"/>
        <v>0</v>
      </c>
      <c r="K300" s="160">
        <f t="shared" si="366"/>
        <v>0</v>
      </c>
      <c r="L300" s="160">
        <f t="shared" si="366"/>
        <v>0</v>
      </c>
      <c r="M300" s="161">
        <f t="shared" si="366"/>
        <v>0</v>
      </c>
      <c r="N300" s="159">
        <f t="shared" si="366"/>
        <v>0</v>
      </c>
      <c r="O300" s="160">
        <f t="shared" si="366"/>
        <v>0</v>
      </c>
      <c r="P300" s="160">
        <f t="shared" si="366"/>
        <v>0</v>
      </c>
      <c r="Q300" s="161">
        <f t="shared" si="366"/>
        <v>0</v>
      </c>
      <c r="R300" s="156">
        <f t="shared" si="366"/>
        <v>0</v>
      </c>
      <c r="S300" s="159">
        <f t="shared" si="366"/>
        <v>0</v>
      </c>
      <c r="T300" s="160">
        <f t="shared" si="366"/>
        <v>0</v>
      </c>
      <c r="U300" s="162">
        <f t="shared" si="366"/>
        <v>0</v>
      </c>
    </row>
    <row r="301" spans="1:21" x14ac:dyDescent="0.2">
      <c r="A301" s="11" t="str">
        <f t="shared" si="326"/>
        <v>Lothian</v>
      </c>
      <c r="B301" s="11" t="str">
        <f t="shared" si="327"/>
        <v>Urology12</v>
      </c>
      <c r="C301" s="136" t="str">
        <f t="shared" si="354"/>
        <v>Urology</v>
      </c>
      <c r="D301" s="151">
        <v>12</v>
      </c>
      <c r="E301" s="158" t="s">
        <v>27</v>
      </c>
      <c r="F301" s="170">
        <f>F286+F300</f>
        <v>0</v>
      </c>
      <c r="G301" s="164">
        <f>F301+G300</f>
        <v>0</v>
      </c>
      <c r="H301" s="164">
        <f t="shared" ref="H301:Q301" si="367">G301+H300</f>
        <v>0</v>
      </c>
      <c r="I301" s="166">
        <f t="shared" si="367"/>
        <v>0</v>
      </c>
      <c r="J301" s="163">
        <f t="shared" si="367"/>
        <v>0</v>
      </c>
      <c r="K301" s="164">
        <f t="shared" si="367"/>
        <v>0</v>
      </c>
      <c r="L301" s="164">
        <f t="shared" si="367"/>
        <v>0</v>
      </c>
      <c r="M301" s="166">
        <f t="shared" si="367"/>
        <v>0</v>
      </c>
      <c r="N301" s="163">
        <f t="shared" si="367"/>
        <v>0</v>
      </c>
      <c r="O301" s="164">
        <f t="shared" si="367"/>
        <v>0</v>
      </c>
      <c r="P301" s="164">
        <f t="shared" si="367"/>
        <v>0</v>
      </c>
      <c r="Q301" s="166">
        <f t="shared" si="367"/>
        <v>0</v>
      </c>
      <c r="R301" s="156"/>
      <c r="S301" s="163">
        <f>I301</f>
        <v>0</v>
      </c>
      <c r="T301" s="164">
        <f>M301</f>
        <v>0</v>
      </c>
      <c r="U301" s="165">
        <f>Q301</f>
        <v>0</v>
      </c>
    </row>
    <row r="302" spans="1:21" x14ac:dyDescent="0.2">
      <c r="A302" s="11" t="str">
        <f t="shared" si="326"/>
        <v>Lothian</v>
      </c>
      <c r="B302" s="11" t="str">
        <f t="shared" si="327"/>
        <v>Urology13</v>
      </c>
      <c r="C302" s="136" t="str">
        <f t="shared" si="354"/>
        <v>Urology</v>
      </c>
      <c r="D302" s="151">
        <v>13</v>
      </c>
      <c r="E302" s="152" t="s">
        <v>25</v>
      </c>
      <c r="F302" s="163" t="e">
        <f>F301/(F296/13)</f>
        <v>#DIV/0!</v>
      </c>
      <c r="G302" s="164" t="e">
        <f t="shared" ref="G302:Q302" si="368">G301/(G296/13)</f>
        <v>#DIV/0!</v>
      </c>
      <c r="H302" s="164" t="e">
        <f t="shared" si="368"/>
        <v>#DIV/0!</v>
      </c>
      <c r="I302" s="166" t="e">
        <f t="shared" si="368"/>
        <v>#DIV/0!</v>
      </c>
      <c r="J302" s="163" t="e">
        <f t="shared" si="368"/>
        <v>#DIV/0!</v>
      </c>
      <c r="K302" s="164" t="e">
        <f t="shared" si="368"/>
        <v>#DIV/0!</v>
      </c>
      <c r="L302" s="164" t="e">
        <f t="shared" si="368"/>
        <v>#DIV/0!</v>
      </c>
      <c r="M302" s="166" t="e">
        <f t="shared" si="368"/>
        <v>#DIV/0!</v>
      </c>
      <c r="N302" s="163" t="e">
        <f t="shared" si="368"/>
        <v>#DIV/0!</v>
      </c>
      <c r="O302" s="164" t="e">
        <f t="shared" si="368"/>
        <v>#DIV/0!</v>
      </c>
      <c r="P302" s="164" t="e">
        <f t="shared" si="368"/>
        <v>#DIV/0!</v>
      </c>
      <c r="Q302" s="166" t="e">
        <f t="shared" si="368"/>
        <v>#DIV/0!</v>
      </c>
      <c r="R302" s="156"/>
      <c r="S302" s="163" t="e">
        <f t="shared" ref="S302" si="369">I302</f>
        <v>#DIV/0!</v>
      </c>
      <c r="T302" s="164" t="e">
        <f t="shared" ref="T302" si="370">M302</f>
        <v>#DIV/0!</v>
      </c>
      <c r="U302" s="165" t="e">
        <f t="shared" ref="U302" si="371">Q302</f>
        <v>#DIV/0!</v>
      </c>
    </row>
    <row r="303" spans="1:21" x14ac:dyDescent="0.2">
      <c r="A303" s="11" t="str">
        <f t="shared" si="326"/>
        <v>Lothian</v>
      </c>
      <c r="B303" s="11" t="str">
        <f t="shared" si="327"/>
        <v>Urology14</v>
      </c>
      <c r="C303" s="136" t="str">
        <f t="shared" si="354"/>
        <v>Urology</v>
      </c>
      <c r="D303" s="86">
        <v>14</v>
      </c>
      <c r="E303" s="447" t="s">
        <v>207</v>
      </c>
      <c r="F303" s="48"/>
      <c r="G303" s="46"/>
      <c r="H303" s="46"/>
      <c r="I303" s="47"/>
      <c r="J303" s="48"/>
      <c r="K303" s="46"/>
      <c r="L303" s="46"/>
      <c r="M303" s="47"/>
      <c r="N303" s="48"/>
      <c r="O303" s="46"/>
      <c r="P303" s="46"/>
      <c r="Q303" s="47"/>
      <c r="R303" s="39"/>
      <c r="S303" s="163">
        <f>I303</f>
        <v>0</v>
      </c>
      <c r="T303" s="164">
        <f>M303</f>
        <v>0</v>
      </c>
      <c r="U303" s="165">
        <f>Q303</f>
        <v>0</v>
      </c>
    </row>
    <row r="304" spans="1:21" ht="13.5" thickBot="1" x14ac:dyDescent="0.25">
      <c r="A304" s="11" t="str">
        <f t="shared" si="326"/>
        <v>Lothian</v>
      </c>
      <c r="B304" s="11" t="str">
        <f t="shared" si="327"/>
        <v>Urology15</v>
      </c>
      <c r="C304" s="136" t="str">
        <f t="shared" si="354"/>
        <v>Urology</v>
      </c>
      <c r="D304" s="86">
        <v>15</v>
      </c>
      <c r="E304" s="44" t="s">
        <v>208</v>
      </c>
      <c r="F304" s="48"/>
      <c r="G304" s="46"/>
      <c r="H304" s="46"/>
      <c r="I304" s="47"/>
      <c r="J304" s="48"/>
      <c r="K304" s="46"/>
      <c r="L304" s="46"/>
      <c r="M304" s="47"/>
      <c r="N304" s="48"/>
      <c r="O304" s="46"/>
      <c r="P304" s="46"/>
      <c r="Q304" s="47"/>
      <c r="R304" s="39"/>
      <c r="S304" s="174">
        <f>I304</f>
        <v>0</v>
      </c>
      <c r="T304" s="175">
        <f>M304</f>
        <v>0</v>
      </c>
      <c r="U304" s="178">
        <f>Q304</f>
        <v>0</v>
      </c>
    </row>
    <row r="305" spans="1:21" x14ac:dyDescent="0.2">
      <c r="A305" s="11" t="str">
        <f t="shared" si="326"/>
        <v>Lothian</v>
      </c>
      <c r="B305" s="11" t="str">
        <f t="shared" si="327"/>
        <v xml:space="preserve">Urology </v>
      </c>
      <c r="C305" s="136" t="str">
        <f t="shared" si="354"/>
        <v>Urology</v>
      </c>
      <c r="D305" s="84" t="s">
        <v>79</v>
      </c>
      <c r="E305" s="21" t="s">
        <v>197</v>
      </c>
      <c r="F305" s="23"/>
      <c r="G305" s="24"/>
      <c r="H305" s="24"/>
      <c r="I305" s="25"/>
      <c r="J305" s="23"/>
      <c r="K305" s="24"/>
      <c r="L305" s="24"/>
      <c r="M305" s="25"/>
      <c r="N305" s="23"/>
      <c r="O305" s="24"/>
      <c r="P305" s="24"/>
      <c r="Q305" s="25"/>
      <c r="R305" s="20"/>
      <c r="S305" s="71"/>
      <c r="T305" s="72"/>
      <c r="U305" s="97"/>
    </row>
    <row r="306" spans="1:21" x14ac:dyDescent="0.2">
      <c r="A306" s="11" t="str">
        <f t="shared" si="326"/>
        <v>Lothian</v>
      </c>
      <c r="B306" s="11" t="str">
        <f t="shared" si="327"/>
        <v>Urology16</v>
      </c>
      <c r="C306" s="136" t="str">
        <f t="shared" si="354"/>
        <v>Urology</v>
      </c>
      <c r="D306" s="86">
        <v>16</v>
      </c>
      <c r="E306" s="427" t="s">
        <v>195</v>
      </c>
      <c r="F306" s="49">
        <v>0</v>
      </c>
      <c r="G306" s="50">
        <v>0</v>
      </c>
      <c r="H306" s="50">
        <v>0</v>
      </c>
      <c r="I306" s="51">
        <v>0</v>
      </c>
      <c r="J306" s="49">
        <v>0</v>
      </c>
      <c r="K306" s="50">
        <v>0</v>
      </c>
      <c r="L306" s="50">
        <v>0</v>
      </c>
      <c r="M306" s="51">
        <v>0</v>
      </c>
      <c r="N306" s="49">
        <v>0</v>
      </c>
      <c r="O306" s="50">
        <v>0</v>
      </c>
      <c r="P306" s="50">
        <v>0</v>
      </c>
      <c r="Q306" s="51">
        <v>0</v>
      </c>
      <c r="R306" s="20"/>
      <c r="S306" s="55"/>
      <c r="T306" s="54"/>
      <c r="U306" s="102"/>
    </row>
    <row r="307" spans="1:21" ht="13.5" thickBot="1" x14ac:dyDescent="0.25">
      <c r="A307" s="11" t="str">
        <f t="shared" si="326"/>
        <v>Lothian</v>
      </c>
      <c r="B307" s="11" t="str">
        <f t="shared" si="327"/>
        <v>Urology17</v>
      </c>
      <c r="C307" s="138" t="str">
        <f t="shared" si="354"/>
        <v>Urology</v>
      </c>
      <c r="D307" s="172">
        <v>17</v>
      </c>
      <c r="E307" s="422" t="s">
        <v>193</v>
      </c>
      <c r="F307" s="174">
        <f t="shared" ref="F307:Q307" si="372">F306*F296</f>
        <v>0</v>
      </c>
      <c r="G307" s="175">
        <f t="shared" si="372"/>
        <v>0</v>
      </c>
      <c r="H307" s="175">
        <f t="shared" si="372"/>
        <v>0</v>
      </c>
      <c r="I307" s="176">
        <f t="shared" si="372"/>
        <v>0</v>
      </c>
      <c r="J307" s="174">
        <f t="shared" si="372"/>
        <v>0</v>
      </c>
      <c r="K307" s="175">
        <f t="shared" si="372"/>
        <v>0</v>
      </c>
      <c r="L307" s="175">
        <f t="shared" si="372"/>
        <v>0</v>
      </c>
      <c r="M307" s="176">
        <f t="shared" si="372"/>
        <v>0</v>
      </c>
      <c r="N307" s="174">
        <f t="shared" si="372"/>
        <v>0</v>
      </c>
      <c r="O307" s="175">
        <f t="shared" si="372"/>
        <v>0</v>
      </c>
      <c r="P307" s="175">
        <f t="shared" si="372"/>
        <v>0</v>
      </c>
      <c r="Q307" s="176">
        <f t="shared" si="372"/>
        <v>0</v>
      </c>
      <c r="R307" s="177"/>
      <c r="S307" s="174">
        <f t="shared" ref="S307" si="373">SUM(F307:I307)</f>
        <v>0</v>
      </c>
      <c r="T307" s="175">
        <f t="shared" ref="T307" si="374">SUM(J307:M307)</f>
        <v>0</v>
      </c>
      <c r="U307" s="178">
        <f t="shared" ref="U307" si="375">SUM(N307:Q307)</f>
        <v>0</v>
      </c>
    </row>
    <row r="308" spans="1:21" x14ac:dyDescent="0.2">
      <c r="B308" s="112"/>
      <c r="C308" s="410"/>
    </row>
    <row r="309" spans="1:21" x14ac:dyDescent="0.2">
      <c r="B309" s="112"/>
      <c r="C309" s="410"/>
    </row>
    <row r="310" spans="1:21" x14ac:dyDescent="0.2">
      <c r="B310" s="112"/>
      <c r="C310" s="150"/>
    </row>
    <row r="311" spans="1:21" x14ac:dyDescent="0.2">
      <c r="B311" s="112"/>
      <c r="C311" s="150"/>
    </row>
    <row r="312" spans="1:21" x14ac:dyDescent="0.2">
      <c r="B312" s="112"/>
      <c r="C312" s="150"/>
    </row>
    <row r="313" spans="1:21" x14ac:dyDescent="0.2">
      <c r="B313" s="112"/>
      <c r="C313" s="150"/>
    </row>
    <row r="314" spans="1:21" x14ac:dyDescent="0.2">
      <c r="B314" s="112"/>
      <c r="C314" s="150"/>
    </row>
    <row r="315" spans="1:21" x14ac:dyDescent="0.2">
      <c r="B315" s="112"/>
      <c r="C315" s="150"/>
    </row>
    <row r="316" spans="1:21" x14ac:dyDescent="0.2">
      <c r="B316" s="112"/>
      <c r="C316" s="150"/>
    </row>
    <row r="317" spans="1:21" x14ac:dyDescent="0.2">
      <c r="B317" s="112"/>
      <c r="C317" s="150"/>
    </row>
    <row r="318" spans="1:21" x14ac:dyDescent="0.2">
      <c r="C318" s="150"/>
    </row>
    <row r="319" spans="1:21" x14ac:dyDescent="0.2">
      <c r="C319" s="150"/>
    </row>
    <row r="320" spans="1:21" x14ac:dyDescent="0.2">
      <c r="C320" s="150"/>
    </row>
    <row r="321" spans="3:3" x14ac:dyDescent="0.2">
      <c r="C321" s="150"/>
    </row>
    <row r="322" spans="3:3" x14ac:dyDescent="0.2">
      <c r="C322" s="150"/>
    </row>
    <row r="323" spans="3:3" x14ac:dyDescent="0.2">
      <c r="C323" s="150"/>
    </row>
    <row r="324" spans="3:3" x14ac:dyDescent="0.2">
      <c r="C324" s="150"/>
    </row>
    <row r="325" spans="3:3" x14ac:dyDescent="0.2">
      <c r="C325" s="150"/>
    </row>
    <row r="326" spans="3:3" x14ac:dyDescent="0.2">
      <c r="C326" s="150"/>
    </row>
    <row r="327" spans="3:3" x14ac:dyDescent="0.2">
      <c r="C327" s="150"/>
    </row>
    <row r="328" spans="3:3" x14ac:dyDescent="0.2">
      <c r="C328" s="150"/>
    </row>
    <row r="329" spans="3:3" x14ac:dyDescent="0.2">
      <c r="C329" s="150"/>
    </row>
    <row r="330" spans="3:3" x14ac:dyDescent="0.2">
      <c r="C330" s="150"/>
    </row>
    <row r="331" spans="3:3" x14ac:dyDescent="0.2">
      <c r="C331" s="150"/>
    </row>
    <row r="332" spans="3:3" x14ac:dyDescent="0.2">
      <c r="C332" s="150"/>
    </row>
    <row r="333" spans="3:3" x14ac:dyDescent="0.2">
      <c r="C333" s="150"/>
    </row>
    <row r="334" spans="3:3" x14ac:dyDescent="0.2">
      <c r="C334" s="150"/>
    </row>
    <row r="335" spans="3:3" x14ac:dyDescent="0.2">
      <c r="C335" s="150"/>
    </row>
    <row r="336" spans="3:3" x14ac:dyDescent="0.2">
      <c r="C336" s="150"/>
    </row>
    <row r="337" spans="3:3" x14ac:dyDescent="0.2">
      <c r="C337" s="150"/>
    </row>
    <row r="338" spans="3:3" x14ac:dyDescent="0.2">
      <c r="C338" s="150"/>
    </row>
    <row r="339" spans="3:3" x14ac:dyDescent="0.2">
      <c r="C339" s="150"/>
    </row>
    <row r="340" spans="3:3" x14ac:dyDescent="0.2">
      <c r="C340" s="150"/>
    </row>
    <row r="341" spans="3:3" x14ac:dyDescent="0.2">
      <c r="C341" s="150"/>
    </row>
    <row r="342" spans="3:3" x14ac:dyDescent="0.2">
      <c r="C342" s="150"/>
    </row>
    <row r="343" spans="3:3" x14ac:dyDescent="0.2">
      <c r="C343" s="150"/>
    </row>
    <row r="344" spans="3:3" x14ac:dyDescent="0.2">
      <c r="C344" s="150"/>
    </row>
    <row r="345" spans="3:3" x14ac:dyDescent="0.2">
      <c r="C345" s="150"/>
    </row>
    <row r="346" spans="3:3" x14ac:dyDescent="0.2">
      <c r="C346" s="150"/>
    </row>
    <row r="347" spans="3:3" x14ac:dyDescent="0.2">
      <c r="C347" s="150"/>
    </row>
    <row r="348" spans="3:3" x14ac:dyDescent="0.2">
      <c r="C348" s="150"/>
    </row>
    <row r="349" spans="3:3" x14ac:dyDescent="0.2">
      <c r="C349" s="150"/>
    </row>
    <row r="350" spans="3:3" x14ac:dyDescent="0.2">
      <c r="C350" s="150"/>
    </row>
    <row r="351" spans="3:3" x14ac:dyDescent="0.2">
      <c r="C351" s="150"/>
    </row>
    <row r="352" spans="3:3" x14ac:dyDescent="0.2">
      <c r="C352" s="150"/>
    </row>
    <row r="353" spans="3:3" x14ac:dyDescent="0.2">
      <c r="C353" s="150"/>
    </row>
    <row r="354" spans="3:3" x14ac:dyDescent="0.2">
      <c r="C354" s="150"/>
    </row>
    <row r="355" spans="3:3" x14ac:dyDescent="0.2">
      <c r="C355" s="150"/>
    </row>
    <row r="356" spans="3:3" x14ac:dyDescent="0.2">
      <c r="C356" s="150"/>
    </row>
    <row r="357" spans="3:3" x14ac:dyDescent="0.2">
      <c r="C357" s="150"/>
    </row>
    <row r="358" spans="3:3" x14ac:dyDescent="0.2">
      <c r="C358" s="150"/>
    </row>
    <row r="359" spans="3:3" x14ac:dyDescent="0.2">
      <c r="C359" s="150"/>
    </row>
    <row r="360" spans="3:3" x14ac:dyDescent="0.2">
      <c r="C360" s="150"/>
    </row>
    <row r="361" spans="3:3" x14ac:dyDescent="0.2">
      <c r="C361" s="150"/>
    </row>
    <row r="362" spans="3:3" x14ac:dyDescent="0.2">
      <c r="C362" s="150"/>
    </row>
    <row r="363" spans="3:3" x14ac:dyDescent="0.2">
      <c r="C363" s="150"/>
    </row>
    <row r="364" spans="3:3" x14ac:dyDescent="0.2">
      <c r="C364" s="150"/>
    </row>
    <row r="365" spans="3:3" x14ac:dyDescent="0.2">
      <c r="C365" s="150"/>
    </row>
    <row r="366" spans="3:3" x14ac:dyDescent="0.2">
      <c r="C366" s="150"/>
    </row>
    <row r="367" spans="3:3" x14ac:dyDescent="0.2">
      <c r="C367" s="150"/>
    </row>
    <row r="368" spans="3:3" x14ac:dyDescent="0.2">
      <c r="C368" s="150"/>
    </row>
    <row r="369" spans="3:3" x14ac:dyDescent="0.2">
      <c r="C369" s="150"/>
    </row>
    <row r="370" spans="3:3" x14ac:dyDescent="0.2">
      <c r="C370" s="150"/>
    </row>
    <row r="371" spans="3:3" x14ac:dyDescent="0.2">
      <c r="C371" s="150"/>
    </row>
    <row r="372" spans="3:3" x14ac:dyDescent="0.2">
      <c r="C372" s="150"/>
    </row>
    <row r="373" spans="3:3" x14ac:dyDescent="0.2">
      <c r="C373" s="150"/>
    </row>
    <row r="374" spans="3:3" x14ac:dyDescent="0.2">
      <c r="C374" s="150"/>
    </row>
    <row r="375" spans="3:3" x14ac:dyDescent="0.2">
      <c r="C375" s="150"/>
    </row>
    <row r="376" spans="3:3" x14ac:dyDescent="0.2">
      <c r="C376" s="150"/>
    </row>
    <row r="377" spans="3:3" x14ac:dyDescent="0.2">
      <c r="C377" s="150"/>
    </row>
    <row r="378" spans="3:3" x14ac:dyDescent="0.2">
      <c r="C378" s="150"/>
    </row>
    <row r="379" spans="3:3" x14ac:dyDescent="0.2">
      <c r="C379" s="150"/>
    </row>
    <row r="380" spans="3:3" x14ac:dyDescent="0.2">
      <c r="C380" s="150"/>
    </row>
    <row r="381" spans="3:3" x14ac:dyDescent="0.2">
      <c r="C381" s="150"/>
    </row>
    <row r="382" spans="3:3" x14ac:dyDescent="0.2">
      <c r="C382" s="150"/>
    </row>
    <row r="383" spans="3:3" x14ac:dyDescent="0.2">
      <c r="C383" s="150"/>
    </row>
    <row r="384" spans="3:3" x14ac:dyDescent="0.2">
      <c r="C384" s="150"/>
    </row>
    <row r="385" spans="3:3" x14ac:dyDescent="0.2">
      <c r="C385" s="150"/>
    </row>
    <row r="386" spans="3:3" x14ac:dyDescent="0.2">
      <c r="C386" s="150"/>
    </row>
    <row r="387" spans="3:3" x14ac:dyDescent="0.2">
      <c r="C387" s="150"/>
    </row>
    <row r="388" spans="3:3" x14ac:dyDescent="0.2">
      <c r="C388" s="150"/>
    </row>
    <row r="389" spans="3:3" x14ac:dyDescent="0.2">
      <c r="C389" s="150"/>
    </row>
    <row r="390" spans="3:3" x14ac:dyDescent="0.2">
      <c r="C390" s="150"/>
    </row>
    <row r="391" spans="3:3" x14ac:dyDescent="0.2">
      <c r="C391" s="150"/>
    </row>
    <row r="392" spans="3:3" x14ac:dyDescent="0.2">
      <c r="C392" s="150"/>
    </row>
    <row r="393" spans="3:3" x14ac:dyDescent="0.2">
      <c r="C393" s="150"/>
    </row>
    <row r="394" spans="3:3" x14ac:dyDescent="0.2">
      <c r="C394" s="150"/>
    </row>
    <row r="395" spans="3:3" x14ac:dyDescent="0.2">
      <c r="C395" s="150"/>
    </row>
    <row r="396" spans="3:3" x14ac:dyDescent="0.2">
      <c r="C396" s="150"/>
    </row>
    <row r="397" spans="3:3" x14ac:dyDescent="0.2">
      <c r="C397" s="150"/>
    </row>
    <row r="398" spans="3:3" x14ac:dyDescent="0.2">
      <c r="C398" s="150"/>
    </row>
    <row r="399" spans="3:3" x14ac:dyDescent="0.2">
      <c r="C399" s="150"/>
    </row>
    <row r="400" spans="3:3" x14ac:dyDescent="0.2">
      <c r="C400" s="150"/>
    </row>
    <row r="401" spans="3:3" x14ac:dyDescent="0.2">
      <c r="C401" s="150"/>
    </row>
    <row r="402" spans="3:3" x14ac:dyDescent="0.2">
      <c r="C402" s="150"/>
    </row>
    <row r="403" spans="3:3" x14ac:dyDescent="0.2">
      <c r="C403" s="150"/>
    </row>
    <row r="404" spans="3:3" x14ac:dyDescent="0.2">
      <c r="C404" s="150"/>
    </row>
    <row r="405" spans="3:3" x14ac:dyDescent="0.2">
      <c r="C405" s="150"/>
    </row>
    <row r="406" spans="3:3" x14ac:dyDescent="0.2">
      <c r="C406" s="150"/>
    </row>
    <row r="407" spans="3:3" x14ac:dyDescent="0.2">
      <c r="C407" s="150"/>
    </row>
    <row r="408" spans="3:3" x14ac:dyDescent="0.2">
      <c r="C408" s="150"/>
    </row>
    <row r="409" spans="3:3" x14ac:dyDescent="0.2">
      <c r="C409" s="150"/>
    </row>
    <row r="410" spans="3:3" x14ac:dyDescent="0.2">
      <c r="C410" s="150"/>
    </row>
    <row r="411" spans="3:3" x14ac:dyDescent="0.2">
      <c r="C411" s="150"/>
    </row>
    <row r="412" spans="3:3" x14ac:dyDescent="0.2">
      <c r="C412" s="150"/>
    </row>
    <row r="413" spans="3:3" x14ac:dyDescent="0.2">
      <c r="C413" s="150"/>
    </row>
    <row r="414" spans="3:3" x14ac:dyDescent="0.2">
      <c r="C414" s="150"/>
    </row>
    <row r="415" spans="3:3" x14ac:dyDescent="0.2">
      <c r="C415" s="150"/>
    </row>
    <row r="416" spans="3:3" x14ac:dyDescent="0.2">
      <c r="C416" s="150"/>
    </row>
    <row r="417" spans="3:3" x14ac:dyDescent="0.2">
      <c r="C417" s="150"/>
    </row>
    <row r="418" spans="3:3" x14ac:dyDescent="0.2">
      <c r="C418" s="150"/>
    </row>
    <row r="419" spans="3:3" x14ac:dyDescent="0.2">
      <c r="C419" s="150"/>
    </row>
    <row r="420" spans="3:3" x14ac:dyDescent="0.2">
      <c r="C420" s="150"/>
    </row>
    <row r="421" spans="3:3" x14ac:dyDescent="0.2">
      <c r="C421" s="150"/>
    </row>
    <row r="422" spans="3:3" x14ac:dyDescent="0.2">
      <c r="C422" s="150"/>
    </row>
    <row r="423" spans="3:3" x14ac:dyDescent="0.2">
      <c r="C423" s="150"/>
    </row>
    <row r="424" spans="3:3" x14ac:dyDescent="0.2">
      <c r="C424" s="150"/>
    </row>
    <row r="425" spans="3:3" x14ac:dyDescent="0.2">
      <c r="C425" s="150"/>
    </row>
    <row r="426" spans="3:3" x14ac:dyDescent="0.2">
      <c r="C426" s="150"/>
    </row>
    <row r="427" spans="3:3" x14ac:dyDescent="0.2">
      <c r="C427" s="150"/>
    </row>
    <row r="428" spans="3:3" x14ac:dyDescent="0.2">
      <c r="C428" s="150"/>
    </row>
    <row r="429" spans="3:3" x14ac:dyDescent="0.2">
      <c r="C429" s="150"/>
    </row>
    <row r="430" spans="3:3" x14ac:dyDescent="0.2">
      <c r="C430" s="150"/>
    </row>
    <row r="431" spans="3:3" x14ac:dyDescent="0.2">
      <c r="C431" s="150"/>
    </row>
    <row r="432" spans="3:3" x14ac:dyDescent="0.2">
      <c r="C432" s="150"/>
    </row>
    <row r="433" spans="3:3" x14ac:dyDescent="0.2">
      <c r="C433" s="150"/>
    </row>
    <row r="434" spans="3:3" x14ac:dyDescent="0.2">
      <c r="C434" s="150"/>
    </row>
    <row r="435" spans="3:3" x14ac:dyDescent="0.2">
      <c r="C435" s="150"/>
    </row>
    <row r="436" spans="3:3" x14ac:dyDescent="0.2">
      <c r="C436" s="150"/>
    </row>
    <row r="437" spans="3:3" x14ac:dyDescent="0.2">
      <c r="C437" s="150"/>
    </row>
    <row r="438" spans="3:3" x14ac:dyDescent="0.2">
      <c r="C438" s="150"/>
    </row>
    <row r="439" spans="3:3" x14ac:dyDescent="0.2">
      <c r="C439" s="150"/>
    </row>
    <row r="440" spans="3:3" x14ac:dyDescent="0.2">
      <c r="C440" s="150"/>
    </row>
    <row r="441" spans="3:3" x14ac:dyDescent="0.2">
      <c r="C441" s="150"/>
    </row>
    <row r="442" spans="3:3" x14ac:dyDescent="0.2">
      <c r="C442" s="150"/>
    </row>
    <row r="443" spans="3:3" x14ac:dyDescent="0.2">
      <c r="C443" s="150"/>
    </row>
    <row r="444" spans="3:3" x14ac:dyDescent="0.2">
      <c r="C444" s="150"/>
    </row>
    <row r="445" spans="3:3" x14ac:dyDescent="0.2">
      <c r="C445" s="150"/>
    </row>
    <row r="446" spans="3:3" x14ac:dyDescent="0.2">
      <c r="C446" s="150"/>
    </row>
    <row r="447" spans="3:3" x14ac:dyDescent="0.2">
      <c r="C447" s="150"/>
    </row>
    <row r="448" spans="3:3" x14ac:dyDescent="0.2">
      <c r="C448" s="150"/>
    </row>
    <row r="449" spans="3:3" x14ac:dyDescent="0.2">
      <c r="C449" s="150"/>
    </row>
    <row r="450" spans="3:3" x14ac:dyDescent="0.2">
      <c r="C450" s="150"/>
    </row>
    <row r="451" spans="3:3" x14ac:dyDescent="0.2">
      <c r="C451" s="150"/>
    </row>
    <row r="452" spans="3:3" x14ac:dyDescent="0.2">
      <c r="C452" s="150"/>
    </row>
    <row r="453" spans="3:3" x14ac:dyDescent="0.2">
      <c r="C453" s="150"/>
    </row>
    <row r="454" spans="3:3" x14ac:dyDescent="0.2">
      <c r="C454" s="150"/>
    </row>
    <row r="455" spans="3:3" x14ac:dyDescent="0.2">
      <c r="C455" s="150"/>
    </row>
    <row r="456" spans="3:3" x14ac:dyDescent="0.2">
      <c r="C456" s="150"/>
    </row>
    <row r="457" spans="3:3" x14ac:dyDescent="0.2">
      <c r="C457" s="150"/>
    </row>
    <row r="458" spans="3:3" x14ac:dyDescent="0.2">
      <c r="C458" s="150"/>
    </row>
    <row r="459" spans="3:3" x14ac:dyDescent="0.2">
      <c r="C459" s="150"/>
    </row>
    <row r="460" spans="3:3" x14ac:dyDescent="0.2">
      <c r="C460" s="150"/>
    </row>
    <row r="461" spans="3:3" x14ac:dyDescent="0.2">
      <c r="C461" s="150"/>
    </row>
    <row r="462" spans="3:3" x14ac:dyDescent="0.2">
      <c r="C462" s="150"/>
    </row>
    <row r="463" spans="3:3" x14ac:dyDescent="0.2">
      <c r="C463" s="150"/>
    </row>
    <row r="464" spans="3:3" x14ac:dyDescent="0.2">
      <c r="C464" s="150"/>
    </row>
    <row r="465" spans="3:3" x14ac:dyDescent="0.2">
      <c r="C465" s="150"/>
    </row>
    <row r="466" spans="3:3" x14ac:dyDescent="0.2">
      <c r="C466" s="150"/>
    </row>
    <row r="467" spans="3:3" x14ac:dyDescent="0.2">
      <c r="C467" s="150"/>
    </row>
    <row r="468" spans="3:3" x14ac:dyDescent="0.2">
      <c r="C468" s="150"/>
    </row>
    <row r="469" spans="3:3" x14ac:dyDescent="0.2">
      <c r="C469" s="150"/>
    </row>
    <row r="470" spans="3:3" x14ac:dyDescent="0.2">
      <c r="C470" s="150"/>
    </row>
    <row r="471" spans="3:3" x14ac:dyDescent="0.2">
      <c r="C471" s="150"/>
    </row>
    <row r="472" spans="3:3" x14ac:dyDescent="0.2">
      <c r="C472" s="150"/>
    </row>
    <row r="473" spans="3:3" x14ac:dyDescent="0.2">
      <c r="C473" s="150"/>
    </row>
    <row r="474" spans="3:3" x14ac:dyDescent="0.2">
      <c r="C474" s="150"/>
    </row>
    <row r="475" spans="3:3" x14ac:dyDescent="0.2">
      <c r="C475" s="150"/>
    </row>
    <row r="476" spans="3:3" x14ac:dyDescent="0.2">
      <c r="C476" s="150"/>
    </row>
    <row r="477" spans="3:3" x14ac:dyDescent="0.2">
      <c r="C477" s="150"/>
    </row>
    <row r="478" spans="3:3" x14ac:dyDescent="0.2">
      <c r="C478" s="150"/>
    </row>
    <row r="479" spans="3:3" x14ac:dyDescent="0.2">
      <c r="C479" s="150"/>
    </row>
    <row r="480" spans="3:3" x14ac:dyDescent="0.2">
      <c r="C480" s="150"/>
    </row>
    <row r="481" spans="3:3" x14ac:dyDescent="0.2">
      <c r="C481" s="150"/>
    </row>
    <row r="482" spans="3:3" x14ac:dyDescent="0.2">
      <c r="C482" s="150"/>
    </row>
    <row r="483" spans="3:3" x14ac:dyDescent="0.2">
      <c r="C483" s="150"/>
    </row>
    <row r="484" spans="3:3" x14ac:dyDescent="0.2">
      <c r="C484" s="150"/>
    </row>
    <row r="485" spans="3:3" x14ac:dyDescent="0.2">
      <c r="C485" s="150"/>
    </row>
    <row r="486" spans="3:3" x14ac:dyDescent="0.2">
      <c r="C486" s="150"/>
    </row>
    <row r="487" spans="3:3" x14ac:dyDescent="0.2">
      <c r="C487" s="150"/>
    </row>
    <row r="488" spans="3:3" x14ac:dyDescent="0.2">
      <c r="C488" s="150"/>
    </row>
    <row r="489" spans="3:3" x14ac:dyDescent="0.2">
      <c r="C489" s="150"/>
    </row>
    <row r="490" spans="3:3" x14ac:dyDescent="0.2">
      <c r="C490" s="150"/>
    </row>
    <row r="491" spans="3:3" x14ac:dyDescent="0.2">
      <c r="C491" s="150"/>
    </row>
    <row r="492" spans="3:3" x14ac:dyDescent="0.2">
      <c r="C492" s="150"/>
    </row>
    <row r="493" spans="3:3" x14ac:dyDescent="0.2">
      <c r="C493" s="150"/>
    </row>
    <row r="494" spans="3:3" x14ac:dyDescent="0.2">
      <c r="C494" s="150"/>
    </row>
    <row r="495" spans="3:3" x14ac:dyDescent="0.2">
      <c r="C495" s="150"/>
    </row>
    <row r="496" spans="3:3" x14ac:dyDescent="0.2">
      <c r="C496" s="150"/>
    </row>
    <row r="497" spans="3:3" x14ac:dyDescent="0.2">
      <c r="C497" s="150"/>
    </row>
    <row r="498" spans="3:3" x14ac:dyDescent="0.2">
      <c r="C498" s="150"/>
    </row>
    <row r="499" spans="3:3" x14ac:dyDescent="0.2">
      <c r="C499" s="150"/>
    </row>
    <row r="500" spans="3:3" x14ac:dyDescent="0.2">
      <c r="C500" s="150"/>
    </row>
    <row r="501" spans="3:3" x14ac:dyDescent="0.2">
      <c r="C501" s="150"/>
    </row>
    <row r="502" spans="3:3" x14ac:dyDescent="0.2">
      <c r="C502" s="150"/>
    </row>
    <row r="503" spans="3:3" x14ac:dyDescent="0.2">
      <c r="C503" s="150"/>
    </row>
    <row r="504" spans="3:3" x14ac:dyDescent="0.2">
      <c r="C504" s="150"/>
    </row>
    <row r="505" spans="3:3" x14ac:dyDescent="0.2">
      <c r="C505" s="150"/>
    </row>
    <row r="506" spans="3:3" x14ac:dyDescent="0.2">
      <c r="C506" s="150"/>
    </row>
    <row r="507" spans="3:3" x14ac:dyDescent="0.2">
      <c r="C507" s="150"/>
    </row>
    <row r="508" spans="3:3" x14ac:dyDescent="0.2">
      <c r="C508" s="150"/>
    </row>
    <row r="509" spans="3:3" x14ac:dyDescent="0.2">
      <c r="C509" s="150"/>
    </row>
    <row r="510" spans="3:3" x14ac:dyDescent="0.2">
      <c r="C510" s="150"/>
    </row>
    <row r="511" spans="3:3" x14ac:dyDescent="0.2">
      <c r="C511" s="150"/>
    </row>
    <row r="512" spans="3:3" x14ac:dyDescent="0.2">
      <c r="C512" s="150"/>
    </row>
    <row r="513" spans="3:3" x14ac:dyDescent="0.2">
      <c r="C513" s="150"/>
    </row>
    <row r="514" spans="3:3" x14ac:dyDescent="0.2">
      <c r="C514" s="150"/>
    </row>
    <row r="515" spans="3:3" x14ac:dyDescent="0.2">
      <c r="C515" s="150"/>
    </row>
    <row r="516" spans="3:3" x14ac:dyDescent="0.2">
      <c r="C516" s="150"/>
    </row>
    <row r="517" spans="3:3" x14ac:dyDescent="0.2">
      <c r="C517" s="150"/>
    </row>
    <row r="518" spans="3:3" x14ac:dyDescent="0.2">
      <c r="C518" s="150"/>
    </row>
    <row r="519" spans="3:3" x14ac:dyDescent="0.2">
      <c r="C519" s="150"/>
    </row>
    <row r="520" spans="3:3" x14ac:dyDescent="0.2">
      <c r="C520" s="150"/>
    </row>
    <row r="521" spans="3:3" x14ac:dyDescent="0.2">
      <c r="C521" s="150"/>
    </row>
    <row r="522" spans="3:3" x14ac:dyDescent="0.2">
      <c r="C522" s="150"/>
    </row>
    <row r="523" spans="3:3" x14ac:dyDescent="0.2">
      <c r="C523" s="150"/>
    </row>
    <row r="524" spans="3:3" x14ac:dyDescent="0.2">
      <c r="C524" s="150"/>
    </row>
    <row r="525" spans="3:3" x14ac:dyDescent="0.2">
      <c r="C525" s="150"/>
    </row>
    <row r="526" spans="3:3" x14ac:dyDescent="0.2">
      <c r="C526" s="150"/>
    </row>
    <row r="527" spans="3:3" x14ac:dyDescent="0.2">
      <c r="C527" s="150"/>
    </row>
    <row r="528" spans="3:3" x14ac:dyDescent="0.2">
      <c r="C528" s="150"/>
    </row>
    <row r="529" spans="3:3" x14ac:dyDescent="0.2">
      <c r="C529" s="150"/>
    </row>
    <row r="530" spans="3:3" x14ac:dyDescent="0.2">
      <c r="C530" s="150"/>
    </row>
    <row r="531" spans="3:3" x14ac:dyDescent="0.2">
      <c r="C531" s="150"/>
    </row>
    <row r="532" spans="3:3" x14ac:dyDescent="0.2">
      <c r="C532" s="150"/>
    </row>
    <row r="533" spans="3:3" x14ac:dyDescent="0.2">
      <c r="C533" s="150"/>
    </row>
    <row r="534" spans="3:3" x14ac:dyDescent="0.2">
      <c r="C534" s="150"/>
    </row>
    <row r="535" spans="3:3" x14ac:dyDescent="0.2">
      <c r="C535" s="150"/>
    </row>
    <row r="536" spans="3:3" x14ac:dyDescent="0.2">
      <c r="C536" s="150"/>
    </row>
    <row r="537" spans="3:3" x14ac:dyDescent="0.2">
      <c r="C537" s="150"/>
    </row>
    <row r="538" spans="3:3" x14ac:dyDescent="0.2">
      <c r="C538" s="150"/>
    </row>
    <row r="539" spans="3:3" x14ac:dyDescent="0.2">
      <c r="C539" s="150"/>
    </row>
    <row r="540" spans="3:3" x14ac:dyDescent="0.2">
      <c r="C540" s="150"/>
    </row>
    <row r="541" spans="3:3" x14ac:dyDescent="0.2">
      <c r="C541" s="150"/>
    </row>
    <row r="542" spans="3:3" x14ac:dyDescent="0.2">
      <c r="C542" s="150"/>
    </row>
    <row r="543" spans="3:3" x14ac:dyDescent="0.2">
      <c r="C543" s="150"/>
    </row>
    <row r="544" spans="3:3" x14ac:dyDescent="0.2">
      <c r="C544" s="150"/>
    </row>
    <row r="545" spans="3:3" x14ac:dyDescent="0.2">
      <c r="C545" s="150"/>
    </row>
    <row r="546" spans="3:3" x14ac:dyDescent="0.2">
      <c r="C546" s="150"/>
    </row>
    <row r="547" spans="3:3" x14ac:dyDescent="0.2">
      <c r="C547" s="150"/>
    </row>
    <row r="548" spans="3:3" x14ac:dyDescent="0.2">
      <c r="C548" s="150"/>
    </row>
    <row r="549" spans="3:3" x14ac:dyDescent="0.2">
      <c r="C549" s="150"/>
    </row>
    <row r="550" spans="3:3" x14ac:dyDescent="0.2">
      <c r="C550" s="150"/>
    </row>
    <row r="551" spans="3:3" x14ac:dyDescent="0.2">
      <c r="C551" s="150"/>
    </row>
    <row r="552" spans="3:3" x14ac:dyDescent="0.2">
      <c r="C552" s="150"/>
    </row>
    <row r="553" spans="3:3" x14ac:dyDescent="0.2">
      <c r="C553" s="150"/>
    </row>
    <row r="554" spans="3:3" x14ac:dyDescent="0.2">
      <c r="C554" s="150"/>
    </row>
    <row r="555" spans="3:3" x14ac:dyDescent="0.2">
      <c r="C555" s="150"/>
    </row>
    <row r="556" spans="3:3" x14ac:dyDescent="0.2">
      <c r="C556" s="150"/>
    </row>
    <row r="557" spans="3:3" x14ac:dyDescent="0.2">
      <c r="C557" s="150"/>
    </row>
    <row r="558" spans="3:3" x14ac:dyDescent="0.2">
      <c r="C558" s="150"/>
    </row>
    <row r="559" spans="3:3" x14ac:dyDescent="0.2">
      <c r="C559" s="150"/>
    </row>
    <row r="560" spans="3:3" x14ac:dyDescent="0.2">
      <c r="C560" s="150"/>
    </row>
    <row r="561" spans="3:3" x14ac:dyDescent="0.2">
      <c r="C561" s="150"/>
    </row>
    <row r="562" spans="3:3" x14ac:dyDescent="0.2">
      <c r="C562" s="150"/>
    </row>
    <row r="563" spans="3:3" x14ac:dyDescent="0.2">
      <c r="C563" s="150"/>
    </row>
    <row r="564" spans="3:3" x14ac:dyDescent="0.2">
      <c r="C564" s="150"/>
    </row>
    <row r="565" spans="3:3" x14ac:dyDescent="0.2">
      <c r="C565" s="150"/>
    </row>
    <row r="566" spans="3:3" x14ac:dyDescent="0.2">
      <c r="C566" s="150"/>
    </row>
    <row r="567" spans="3:3" x14ac:dyDescent="0.2">
      <c r="C567" s="150"/>
    </row>
    <row r="568" spans="3:3" x14ac:dyDescent="0.2">
      <c r="C568" s="150"/>
    </row>
    <row r="569" spans="3:3" x14ac:dyDescent="0.2">
      <c r="C569" s="150"/>
    </row>
    <row r="570" spans="3:3" x14ac:dyDescent="0.2">
      <c r="C570" s="150"/>
    </row>
    <row r="571" spans="3:3" x14ac:dyDescent="0.2">
      <c r="C571" s="150"/>
    </row>
    <row r="572" spans="3:3" x14ac:dyDescent="0.2">
      <c r="C572" s="150"/>
    </row>
    <row r="573" spans="3:3" x14ac:dyDescent="0.2">
      <c r="C573" s="150"/>
    </row>
    <row r="574" spans="3:3" x14ac:dyDescent="0.2">
      <c r="C574" s="150"/>
    </row>
    <row r="575" spans="3:3" x14ac:dyDescent="0.2">
      <c r="C575" s="150"/>
    </row>
    <row r="576" spans="3:3" x14ac:dyDescent="0.2">
      <c r="C576" s="150"/>
    </row>
    <row r="577" spans="3:3" x14ac:dyDescent="0.2">
      <c r="C577" s="150"/>
    </row>
    <row r="578" spans="3:3" x14ac:dyDescent="0.2">
      <c r="C578" s="150"/>
    </row>
    <row r="579" spans="3:3" x14ac:dyDescent="0.2">
      <c r="C579" s="150"/>
    </row>
    <row r="580" spans="3:3" x14ac:dyDescent="0.2">
      <c r="C580" s="150"/>
    </row>
    <row r="581" spans="3:3" x14ac:dyDescent="0.2">
      <c r="C581" s="150"/>
    </row>
    <row r="582" spans="3:3" x14ac:dyDescent="0.2">
      <c r="C582" s="150"/>
    </row>
    <row r="583" spans="3:3" x14ac:dyDescent="0.2">
      <c r="C583" s="150"/>
    </row>
    <row r="584" spans="3:3" x14ac:dyDescent="0.2">
      <c r="C584" s="150"/>
    </row>
  </sheetData>
  <sheetProtection autoFilter="0"/>
  <mergeCells count="7">
    <mergeCell ref="F1:N1"/>
    <mergeCell ref="F2:N2"/>
    <mergeCell ref="C5:D5"/>
    <mergeCell ref="C6:D6"/>
    <mergeCell ref="F10:I10"/>
    <mergeCell ref="J10:M10"/>
    <mergeCell ref="N10:Q10"/>
  </mergeCells>
  <pageMargins left="0.70866141732283472" right="0.70866141732283472" top="0.74803149606299213" bottom="0.74803149606299213" header="0.31496062992125984" footer="0.31496062992125984"/>
  <pageSetup paperSize="9" scale="48" fitToHeight="23" orientation="landscape" r:id="rId1"/>
  <headerFooter>
    <oddFooter>&amp;L&amp;F &amp;A&amp;RPage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F0835234C1964CB14B0B495C8AC514" ma:contentTypeVersion="2" ma:contentTypeDescription="Create a new document." ma:contentTypeScope="" ma:versionID="720f6a77a0842db0d638ab9613ffb0d7">
  <xsd:schema xmlns:xsd="http://www.w3.org/2001/XMLSchema" xmlns:xs="http://www.w3.org/2001/XMLSchema" xmlns:p="http://schemas.microsoft.com/office/2006/metadata/properties" xmlns:ns1="http://schemas.microsoft.com/sharepoint/v3" targetNamespace="http://schemas.microsoft.com/office/2006/metadata/properties" ma:root="true" ma:fieldsID="ce2f98229c07b0e47073c2e28add23f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54282C3-ACA7-476F-9E78-58979BA91A5F}"/>
</file>

<file path=customXml/itemProps2.xml><?xml version="1.0" encoding="utf-8"?>
<ds:datastoreItem xmlns:ds="http://schemas.openxmlformats.org/officeDocument/2006/customXml" ds:itemID="{ADB72D72-FD0D-49AC-953E-5782AD628B44}"/>
</file>

<file path=customXml/itemProps3.xml><?xml version="1.0" encoding="utf-8"?>
<ds:datastoreItem xmlns:ds="http://schemas.openxmlformats.org/officeDocument/2006/customXml" ds:itemID="{0494D544-A8F8-4746-BD53-231481853A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1.Front Page</vt:lpstr>
      <vt:lpstr>Lookup</vt:lpstr>
      <vt:lpstr>2.Guidance Notes</vt:lpstr>
      <vt:lpstr>3.Summary</vt:lpstr>
      <vt:lpstr>4. Performance Plan OP</vt:lpstr>
      <vt:lpstr>5. Performance Plan TTG</vt:lpstr>
      <vt:lpstr>6. Radiology</vt:lpstr>
      <vt:lpstr>7. Endoscopy</vt:lpstr>
      <vt:lpstr>8. Cancer</vt:lpstr>
      <vt:lpstr>9. Action Plan &amp; Costs</vt:lpstr>
      <vt:lpstr>10.Additional Notes</vt:lpstr>
      <vt:lpstr>'6. Radiology'!Activity_Type</vt:lpstr>
      <vt:lpstr>'7. Endoscopy'!Activity_Type</vt:lpstr>
      <vt:lpstr>Activity_Type</vt:lpstr>
      <vt:lpstr>'6. Radiology'!Cancer_Specialties</vt:lpstr>
      <vt:lpstr>'7. Endoscopy'!Cancer_Specialties</vt:lpstr>
      <vt:lpstr>Cancer_Specialties</vt:lpstr>
      <vt:lpstr>Lookup!Extract</vt:lpstr>
      <vt:lpstr>'6. Radiology'!HB_Name</vt:lpstr>
      <vt:lpstr>'7. Endoscopy'!HB_Name</vt:lpstr>
      <vt:lpstr>HB_Name</vt:lpstr>
      <vt:lpstr>'6. Radiology'!OP_Specialties</vt:lpstr>
      <vt:lpstr>'7. Endoscopy'!OP_Specialties</vt:lpstr>
      <vt:lpstr>OP_Specialties</vt:lpstr>
      <vt:lpstr>PLAN_CANCER</vt:lpstr>
      <vt:lpstr>PLAN_ENDO</vt:lpstr>
      <vt:lpstr>PLAN_OP</vt:lpstr>
      <vt:lpstr>PLAN_TTG</vt:lpstr>
      <vt:lpstr>'10.Additional Notes'!Print_Titles</vt:lpstr>
      <vt:lpstr>'8. Cancer'!Print_Titles</vt:lpstr>
      <vt:lpstr>Specialties</vt:lpstr>
      <vt:lpstr>TTG_Specialties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Bone, Andrew</dc:creator>
  <cp:lastModifiedBy>Alyson Cumming</cp:lastModifiedBy>
  <cp:lastPrinted>2019-03-06T09:07:03Z</cp:lastPrinted>
  <dcterms:created xsi:type="dcterms:W3CDTF">2017-11-23T22:55:39Z</dcterms:created>
  <dcterms:modified xsi:type="dcterms:W3CDTF">2019-07-11T07:18:52Z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0x01010002F0835234C1964CB14B0B495C8AC514</vt:lpwstr>
  </property>
</Properties>
</file>